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ULRICH\Desktop\foto-digitál\rámcovka PVC\"/>
    </mc:Choice>
  </mc:AlternateContent>
  <xr:revisionPtr revIDLastSave="0" documentId="13_ncr:1_{3D469C92-491D-419E-BA02-553185C5DB3D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Rekapitulace stavby" sheetId="1" state="veryHidden" r:id="rId1"/>
    <sheet name="OR_PHA - Dodávka podlahov..." sheetId="2" r:id="rId2"/>
  </sheets>
  <definedNames>
    <definedName name="_xlnm._FilterDatabase" localSheetId="1" hidden="1">'OR_PHA - Dodávka podlahov...'!$C$112:$K$123</definedName>
    <definedName name="_xlnm.Print_Titles" localSheetId="1">'OR_PHA - Dodávka podlahov...'!$112:$112</definedName>
    <definedName name="_xlnm.Print_Titles" localSheetId="0">'Rekapitulace stavby'!$92:$92</definedName>
    <definedName name="_xlnm.Print_Area" localSheetId="1">'OR_PHA - Dodávka podlahov...'!$C$4:$J$76,'OR_PHA - Dodávka podlahov...'!$C$82:$J$96,'OR_PHA - Dodávka podlahov...'!$C$102:$K$123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 s="1"/>
  <c r="BI122" i="2"/>
  <c r="BH122" i="2"/>
  <c r="BG122" i="2"/>
  <c r="BF122" i="2"/>
  <c r="T122" i="2"/>
  <c r="R122" i="2"/>
  <c r="P122" i="2"/>
  <c r="BI120" i="2"/>
  <c r="F35" i="2" s="1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BI117" i="2"/>
  <c r="BH117" i="2"/>
  <c r="BG117" i="2"/>
  <c r="BF117" i="2"/>
  <c r="T117" i="2"/>
  <c r="R117" i="2"/>
  <c r="P117" i="2"/>
  <c r="BI115" i="2"/>
  <c r="BH115" i="2"/>
  <c r="F34" i="2" s="1"/>
  <c r="BG115" i="2"/>
  <c r="F33" i="2" s="1"/>
  <c r="BF115" i="2"/>
  <c r="J32" i="2" s="1"/>
  <c r="T115" i="2"/>
  <c r="R115" i="2"/>
  <c r="P115" i="2"/>
  <c r="F109" i="2"/>
  <c r="F107" i="2"/>
  <c r="E105" i="2"/>
  <c r="F89" i="2"/>
  <c r="F87" i="2"/>
  <c r="E85" i="2"/>
  <c r="J19" i="2"/>
  <c r="E19" i="2"/>
  <c r="J109" i="2" s="1"/>
  <c r="J18" i="2"/>
  <c r="J16" i="2"/>
  <c r="E16" i="2"/>
  <c r="F110" i="2" s="1"/>
  <c r="J15" i="2"/>
  <c r="J10" i="2"/>
  <c r="J107" i="2" s="1"/>
  <c r="L90" i="1"/>
  <c r="AM90" i="1"/>
  <c r="AM89" i="1"/>
  <c r="L89" i="1"/>
  <c r="AM87" i="1"/>
  <c r="L87" i="1"/>
  <c r="L85" i="1"/>
  <c r="L84" i="1"/>
  <c r="AS94" i="1"/>
  <c r="J119" i="2"/>
  <c r="J115" i="2"/>
  <c r="BK120" i="2"/>
  <c r="J117" i="2"/>
  <c r="BK122" i="2"/>
  <c r="J120" i="2"/>
  <c r="J122" i="2"/>
  <c r="BK117" i="2"/>
  <c r="BK119" i="2"/>
  <c r="BK115" i="2"/>
  <c r="F32" i="2" l="1"/>
  <c r="BK114" i="2"/>
  <c r="J114" i="2"/>
  <c r="J95" i="2" s="1"/>
  <c r="P114" i="2"/>
  <c r="P113" i="2" s="1"/>
  <c r="AU95" i="1" s="1"/>
  <c r="AU94" i="1" s="1"/>
  <c r="T114" i="2"/>
  <c r="T113" i="2" s="1"/>
  <c r="R114" i="2"/>
  <c r="R113" i="2"/>
  <c r="BA95" i="1"/>
  <c r="BA94" i="1" s="1"/>
  <c r="W30" i="1" s="1"/>
  <c r="BB95" i="1"/>
  <c r="BB94" i="1" s="1"/>
  <c r="W31" i="1" s="1"/>
  <c r="J87" i="2"/>
  <c r="J89" i="2"/>
  <c r="F90" i="2"/>
  <c r="BE115" i="2"/>
  <c r="BE117" i="2"/>
  <c r="BE119" i="2"/>
  <c r="BE120" i="2"/>
  <c r="AW95" i="1"/>
  <c r="BE122" i="2"/>
  <c r="BC95" i="1"/>
  <c r="BC94" i="1" s="1"/>
  <c r="W32" i="1" s="1"/>
  <c r="BD95" i="1"/>
  <c r="BD94" i="1" s="1"/>
  <c r="W33" i="1" s="1"/>
  <c r="BK113" i="2" l="1"/>
  <c r="J113" i="2" s="1"/>
  <c r="J94" i="2" s="1"/>
  <c r="F31" i="2"/>
  <c r="AZ95" i="1" s="1"/>
  <c r="AZ94" i="1" s="1"/>
  <c r="W29" i="1" s="1"/>
  <c r="AW94" i="1"/>
  <c r="AK30" i="1" s="1"/>
  <c r="AX94" i="1"/>
  <c r="AY94" i="1"/>
  <c r="J31" i="2"/>
  <c r="AV95" i="1" s="1"/>
  <c r="AT95" i="1" s="1"/>
  <c r="J28" i="2" l="1"/>
  <c r="AG95" i="1" s="1"/>
  <c r="AG94" i="1" s="1"/>
  <c r="AK26" i="1" s="1"/>
  <c r="AV94" i="1"/>
  <c r="AK29" i="1" s="1"/>
  <c r="AK35" i="1" l="1"/>
  <c r="J37" i="2"/>
  <c r="AN95" i="1"/>
  <c r="AT94" i="1"/>
  <c r="AN94" i="1" s="1"/>
</calcChain>
</file>

<file path=xl/sharedStrings.xml><?xml version="1.0" encoding="utf-8"?>
<sst xmlns="http://schemas.openxmlformats.org/spreadsheetml/2006/main" count="341" uniqueCount="140">
  <si>
    <t>Export Komplet</t>
  </si>
  <si>
    <t/>
  </si>
  <si>
    <t>2.0</t>
  </si>
  <si>
    <t>ZAMOK</t>
  </si>
  <si>
    <t>False</t>
  </si>
  <si>
    <t>{75cafbb5-0a42-473a-b59d-a160ec060d94}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</si>
  <si>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</si>
  <si>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</si>
  <si>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</si>
  <si>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</si>
  <si>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</si>
  <si>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</si>
  <si>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</si>
  <si>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</si>
  <si>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OR_PHA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</si>
  <si>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</si>
  <si>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</si>
  <si>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Dodávka podlahových krytin a příslušenství pro obvod OŘ Praha 2025</t>
  </si>
  <si>
    <t>KSO:</t>
  </si>
  <si>
    <t>CC-CZ:</t>
  </si>
  <si>
    <t>Místo:</t>
  </si>
  <si>
    <t>Obvod OŘ Praha</t>
  </si>
  <si>
    <t>Datum:</t>
  </si>
  <si>
    <t>14. 2. 2025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</si>
  <si>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</si>
  <si>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</si>
  <si>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</si>
  <si>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</si>
  <si>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</si>
  <si>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</si>
  <si>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</si>
  <si>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</si>
  <si>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</si>
  <si>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</si>
  <si>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</si>
  <si>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</si>
  <si>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Ulrich, DiS.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</si>
  <si>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</si>
  <si>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</si>
  <si>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</si>
  <si>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</si>
  <si>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</si>
  <si>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</si>
  <si>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</si>
  <si>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</si>
  <si>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</si>
  <si>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</si>
  <si>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</si>
  <si>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</si>
  <si>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</si>
  <si>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</si>
  <si>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</si>
  <si>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</si>
  <si>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</si>
  <si>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</si>
  <si>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</si>
  <si>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</si>
  <si>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</si>
  <si>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</si>
  <si>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</si>
  <si>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</si>
  <si>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</si>
  <si>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</si>
  <si>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</si>
  <si>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</si>
  <si>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</si>
  <si>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</si>
  <si>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</si>
  <si>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</si>
  <si>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</si>
  <si>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</si>
  <si>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</si>
  <si>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</si>
  <si>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</si>
  <si>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</si>
  <si>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</si>
  <si>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</si>
  <si>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</si>
  <si>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</si>
  <si>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</si>
  <si>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</si>
  <si>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</si>
  <si>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</si>
  <si>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</si>
  <si>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</si>
  <si>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</si>
  <si>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Kód dílu - Popis</t>
  </si>
  <si>
    <t>Cena celkem [CZK]</t>
  </si>
  <si>
    <t>-1</t>
  </si>
  <si>
    <t>776 - Podlahy povlakové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</si>
  <si>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</si>
  <si>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</si>
  <si>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</si>
  <si>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</si>
  <si>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</si>
  <si>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</si>
  <si>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</si>
  <si>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</si>
  <si>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</si>
  <si>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</si>
  <si>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</si>
  <si>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776</t>
  </si>
  <si>
    <t>Podlahy povlakové</t>
  </si>
  <si>
    <t>ROZPOCET</t>
  </si>
  <si>
    <t>M</t>
  </si>
  <si>
    <t>24744607R</t>
  </si>
  <si>
    <t>lepidlo na podlahové krytiny speciální - typu Chemoprén s rychlou a vysokou počáteční lepivostí balení 4,5l vč. dopravy, balného a uložení ve skladu (žst. Praha Holešovice, Kolín, Beroun)</t>
  </si>
  <si>
    <t>kus</t>
  </si>
  <si>
    <t>32</t>
  </si>
  <si>
    <t>16</t>
  </si>
  <si>
    <t>-1987062448</t>
  </si>
  <si>
    <t>P</t>
  </si>
  <si>
    <t>Poznámka k položce:_x000D_
Vysoce kvalitní, mimořádně pevné kontaktní lepidlo, obsahující rozpouštědla. Vhodné pro lepení a podlepování:_x000D_
• PVC krytin v pásech a dílcích,_x000D_
• kaučukových/pryžových krytin s hladkou, broušenou zadní stranou,_x000D_
• schodišťových a soklových profilů,_x000D_
• linoleových krytin,_x000D_
• korků,_x000D_
• textilních krytin na betonový, cementový, vystěrkovaný a jiný podklad._x000D_
Také pro lepení na schody, stěny a strop</t>
  </si>
  <si>
    <t>28411003</t>
  </si>
  <si>
    <t>lišta soklová PVC 30x30mm vč. dopravy, balného a uložení ve skladu (žst. Praha Holešovice, Kolín, Beroun)</t>
  </si>
  <si>
    <t>m</t>
  </si>
  <si>
    <t>2066962849</t>
  </si>
  <si>
    <t>VV</t>
  </si>
  <si>
    <t>784,313725490196*1,02 'Přepočtené koeficientem množství</t>
  </si>
  <si>
    <t>3</t>
  </si>
  <si>
    <t>24551551R</t>
  </si>
  <si>
    <t>1540154559</t>
  </si>
  <si>
    <t>4</t>
  </si>
  <si>
    <t>28411106R</t>
  </si>
  <si>
    <t>podlahovina PVC zátěžová,šíře role 3m,třída zátěže min. 23/42,hořlavost Bfl-s1,nášlapná vrstva min. 0,7mm celková tl. min. 2,5mm,povrch. úprava PUR, stálé použití kol. židlí vč. dopravy, balného a uložení ve skladu (žst. Praha Holešovice, Kolín, Beroun)</t>
  </si>
  <si>
    <t>m2</t>
  </si>
  <si>
    <t>-1215992043</t>
  </si>
  <si>
    <t>Poznámka k položce:_x000D_
Dodávka včetně návinky. Předpokládaný dekor dřeva, před dodáním bude vždy vyvzorkováno a upřesněno. Dodávka bude balena vždy samostatně dle zadaných jednotlivých výměr.</t>
  </si>
  <si>
    <t>5</t>
  </si>
  <si>
    <t>28411108R2</t>
  </si>
  <si>
    <t>-586880317</t>
  </si>
  <si>
    <t>Individuální kalkulace</t>
  </si>
  <si>
    <t>KRYCÍ LIST ORIENTAČNÍHO SOUPISU</t>
  </si>
  <si>
    <t>REKAPITULACE ČLENĚNÍ ORIENTAČNÍHO SOUPISU</t>
  </si>
  <si>
    <t>Náklady z orientačního soupisu</t>
  </si>
  <si>
    <t>ORIENTAČNÍ SOUPIS</t>
  </si>
  <si>
    <t>Náklady orientačního soupisu celkem</t>
  </si>
  <si>
    <t>páska oboustranně lepící s textilním nosičem pro fixaci PVC krytin, balení 25bm, šíře 50mm vč. dopravy, balného a uložení ve skladu (žst. Praha Holešovice, Kolín, Beroun)</t>
  </si>
  <si>
    <t>podlahovina PVC zátěžová,šíře role 4m,třída zátěže min. 23/42,hořlavost Bfl-s1,nášlapná vrstva min. 0,7mm celková tl. min. 2,5mm,povrch. úprava PUR, stálé použití kol. židlí vč. dopravy, balného a uložení ve skladu (žst. Praha Holešovice, Kolín, Beroun)</t>
  </si>
  <si>
    <t>Dodávka podlahových krytin a příslušenství pro obvod OŘ PHA 2025 - 2027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</si>
</sst>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18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9" xfId="0" applyNumberFormat="1" applyFont="1" applyBorder="1" applyAlignment="1">
      <alignment vertical="center"/>
    </xf>
    <xf numFmtId="4" fontId="25" fillId="0" borderId="20" xfId="0" applyNumberFormat="1" applyFont="1" applyBorder="1" applyAlignment="1">
      <alignment vertical="center"/>
    </xf>
    <xf numFmtId="166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4" fontId="21" fillId="0" borderId="0" xfId="0" applyNumberFormat="1" applyFont="1"/>
    <xf numFmtId="166" fontId="28" fillId="0" borderId="12" xfId="0" applyNumberFormat="1" applyFont="1" applyBorder="1"/>
    <xf numFmtId="166" fontId="28" fillId="0" borderId="13" xfId="0" applyNumberFormat="1" applyFont="1" applyBorder="1"/>
    <xf numFmtId="4" fontId="29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Protection="1">
      <protection locked="0"/>
    </xf>
    <xf numFmtId="4" fontId="6" fillId="0" borderId="0" xfId="0" applyNumberFormat="1" applyFont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30" fillId="0" borderId="22" xfId="0" applyFont="1" applyBorder="1" applyAlignment="1">
      <alignment horizontal="center" vertical="center"/>
    </xf>
    <xf numFmtId="49" fontId="30" fillId="0" borderId="22" xfId="0" applyNumberFormat="1" applyFont="1" applyBorder="1" applyAlignment="1">
      <alignment horizontal="left" vertical="center" wrapText="1"/>
    </xf>
    <xf numFmtId="0" fontId="30" fillId="0" borderId="22" xfId="0" applyFont="1" applyBorder="1" applyAlignment="1">
      <alignment horizontal="left" vertical="center" wrapText="1"/>
    </xf>
    <xf numFmtId="0" fontId="30" fillId="0" borderId="22" xfId="0" applyFont="1" applyBorder="1" applyAlignment="1">
      <alignment horizontal="center" vertical="center" wrapText="1"/>
    </xf>
    <xf numFmtId="167" fontId="30" fillId="0" borderId="22" xfId="0" applyNumberFormat="1" applyFont="1" applyBorder="1" applyAlignment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0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/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app.urs.cz/products/kros4" TargetMode="External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290830</xdr:colOff>
      <xdr:row>3</xdr:row>
      <xdr:rowOff>0</xdr:rowOff>
    </xdr:from>
    <xdr:to>
      <xdr:col>40</xdr:col>
      <xdr:colOff>367030</xdr:colOff>
      <xdr:row>6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39</xdr:col>
      <xdr:colOff>450850</xdr:colOff>
      <xdr:row>81</xdr:row>
      <xdr:rowOff>0</xdr:rowOff>
    </xdr:from>
    <xdr:to>
      <xdr:col>41</xdr:col>
      <xdr:colOff>177800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377825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377825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9</xdr:col>
      <xdr:colOff>377825</xdr:colOff>
      <xdr:row>101</xdr:row>
      <xdr:rowOff>0</xdr:rowOff>
    </xdr:from>
    <xdr:to>
      <xdr:col>9</xdr:col>
      <xdr:colOff>1216025</xdr:colOff>
      <xdr:row>105</xdr:row>
      <xdr:rowOff>0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s://app.urs.cz/products/kros4"/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50000000000003" customHeight="1">
      <c r="AR2" s="145"/>
      <c r="AS2" s="145"/>
      <c r="AT2" s="145"/>
      <c r="AU2" s="145"/>
      <c r="AV2" s="145"/>
      <c r="AW2" s="145"/>
      <c r="AX2" s="145"/>
      <c r="AY2" s="145"/>
      <c r="AZ2" s="145"/>
      <c r="BA2" s="145"/>
      <c r="BB2" s="145"/>
      <c r="BC2" s="145"/>
      <c r="BD2" s="145"/>
      <c r="BE2" s="145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E4" s="19" t="s">
        <v>11</v>
      </c>
      <c r="BS4" s="13" t="s">
        <v>12</v>
      </c>
    </row>
    <row r="5" spans="1:74" ht="12" customHeight="1">
      <c r="B5" s="16"/>
      <c r="D5" s="20" t="s">
        <v>13</v>
      </c>
      <c r="K5" s="175" t="s">
        <v>14</v>
      </c>
      <c r="L5" s="145"/>
      <c r="M5" s="145"/>
      <c r="N5" s="145"/>
      <c r="O5" s="145"/>
      <c r="P5" s="145"/>
      <c r="Q5" s="145"/>
      <c r="R5" s="145"/>
      <c r="S5" s="145"/>
      <c r="T5" s="145"/>
      <c r="U5" s="145"/>
      <c r="V5" s="145"/>
      <c r="W5" s="145"/>
      <c r="X5" s="145"/>
      <c r="Y5" s="145"/>
      <c r="Z5" s="145"/>
      <c r="AA5" s="145"/>
      <c r="AB5" s="145"/>
      <c r="AC5" s="145"/>
      <c r="AD5" s="145"/>
      <c r="AE5" s="145"/>
      <c r="AF5" s="145"/>
      <c r="AG5" s="145"/>
      <c r="AH5" s="145"/>
      <c r="AI5" s="145"/>
      <c r="AJ5" s="145"/>
      <c r="AR5" s="16"/>
      <c r="BE5" s="172" t="s">
        <v>15</v>
      </c>
      <c r="BS5" s="13" t="s">
        <v>6</v>
      </c>
    </row>
    <row r="6" spans="1:74" ht="36.950000000000003" customHeight="1">
      <c r="B6" s="16"/>
      <c r="D6" s="22" t="s">
        <v>16</v>
      </c>
      <c r="K6" s="176" t="s">
        <v>17</v>
      </c>
      <c r="L6" s="145"/>
      <c r="M6" s="145"/>
      <c r="N6" s="145"/>
      <c r="O6" s="145"/>
      <c r="P6" s="145"/>
      <c r="Q6" s="145"/>
      <c r="R6" s="145"/>
      <c r="S6" s="145"/>
      <c r="T6" s="145"/>
      <c r="U6" s="145"/>
      <c r="V6" s="145"/>
      <c r="W6" s="145"/>
      <c r="X6" s="145"/>
      <c r="Y6" s="145"/>
      <c r="Z6" s="145"/>
      <c r="AA6" s="145"/>
      <c r="AB6" s="145"/>
      <c r="AC6" s="145"/>
      <c r="AD6" s="145"/>
      <c r="AE6" s="145"/>
      <c r="AF6" s="145"/>
      <c r="AG6" s="145"/>
      <c r="AH6" s="145"/>
      <c r="AI6" s="145"/>
      <c r="AJ6" s="145"/>
      <c r="AR6" s="16"/>
      <c r="BE6" s="173"/>
      <c r="BS6" s="13" t="s">
        <v>6</v>
      </c>
    </row>
    <row r="7" spans="1:74" ht="12" customHeight="1">
      <c r="B7" s="16"/>
      <c r="D7" s="23" t="s">
        <v>18</v>
      </c>
      <c r="K7" s="21" t="s">
        <v>1</v>
      </c>
      <c r="AK7" s="23" t="s">
        <v>19</v>
      </c>
      <c r="AN7" s="21" t="s">
        <v>1</v>
      </c>
      <c r="AR7" s="16"/>
      <c r="BE7" s="173"/>
      <c r="BS7" s="13" t="s">
        <v>6</v>
      </c>
    </row>
    <row r="8" spans="1:74" ht="12" customHeight="1">
      <c r="B8" s="16"/>
      <c r="D8" s="23" t="s">
        <v>20</v>
      </c>
      <c r="K8" s="21" t="s">
        <v>21</v>
      </c>
      <c r="AK8" s="23" t="s">
        <v>22</v>
      </c>
      <c r="AN8" s="24" t="s">
        <v>23</v>
      </c>
      <c r="AR8" s="16"/>
      <c r="BE8" s="173"/>
      <c r="BS8" s="13" t="s">
        <v>6</v>
      </c>
    </row>
    <row r="9" spans="1:74" ht="14.45" customHeight="1">
      <c r="B9" s="16"/>
      <c r="AR9" s="16"/>
      <c r="BE9" s="173"/>
      <c r="BS9" s="13" t="s">
        <v>6</v>
      </c>
    </row>
    <row r="10" spans="1:74" ht="12" customHeight="1">
      <c r="B10" s="16"/>
      <c r="D10" s="23" t="s">
        <v>24</v>
      </c>
      <c r="AK10" s="23" t="s">
        <v>25</v>
      </c>
      <c r="AN10" s="21" t="s">
        <v>26</v>
      </c>
      <c r="AR10" s="16"/>
      <c r="BE10" s="173"/>
      <c r="BS10" s="13" t="s">
        <v>6</v>
      </c>
    </row>
    <row r="11" spans="1:74" ht="18.399999999999999" customHeight="1">
      <c r="B11" s="16"/>
      <c r="E11" s="21" t="s">
        <v>27</v>
      </c>
      <c r="AK11" s="23" t="s">
        <v>28</v>
      </c>
      <c r="AN11" s="21" t="s">
        <v>29</v>
      </c>
      <c r="AR11" s="16"/>
      <c r="BE11" s="173"/>
      <c r="BS11" s="13" t="s">
        <v>6</v>
      </c>
    </row>
    <row r="12" spans="1:74" ht="6.95" customHeight="1">
      <c r="B12" s="16"/>
      <c r="AR12" s="16"/>
      <c r="BE12" s="173"/>
      <c r="BS12" s="13" t="s">
        <v>6</v>
      </c>
    </row>
    <row r="13" spans="1:74" ht="12" customHeight="1">
      <c r="B13" s="16"/>
      <c r="D13" s="23" t="s">
        <v>30</v>
      </c>
      <c r="AK13" s="23" t="s">
        <v>25</v>
      </c>
      <c r="AN13" s="25" t="s">
        <v>31</v>
      </c>
      <c r="AR13" s="16"/>
      <c r="BE13" s="173"/>
      <c r="BS13" s="13" t="s">
        <v>6</v>
      </c>
    </row>
    <row r="14" spans="1:74" ht="12.75">
      <c r="B14" s="16"/>
      <c r="E14" s="177" t="s">
        <v>31</v>
      </c>
      <c r="F14" s="178"/>
      <c r="G14" s="178"/>
      <c r="H14" s="178"/>
      <c r="I14" s="178"/>
      <c r="J14" s="178"/>
      <c r="K14" s="178"/>
      <c r="L14" s="178"/>
      <c r="M14" s="178"/>
      <c r="N14" s="178"/>
      <c r="O14" s="178"/>
      <c r="P14" s="178"/>
      <c r="Q14" s="178"/>
      <c r="R14" s="178"/>
      <c r="S14" s="178"/>
      <c r="T14" s="178"/>
      <c r="U14" s="178"/>
      <c r="V14" s="178"/>
      <c r="W14" s="178"/>
      <c r="X14" s="178"/>
      <c r="Y14" s="178"/>
      <c r="Z14" s="178"/>
      <c r="AA14" s="178"/>
      <c r="AB14" s="178"/>
      <c r="AC14" s="178"/>
      <c r="AD14" s="178"/>
      <c r="AE14" s="178"/>
      <c r="AF14" s="178"/>
      <c r="AG14" s="178"/>
      <c r="AH14" s="178"/>
      <c r="AI14" s="178"/>
      <c r="AJ14" s="178"/>
      <c r="AK14" s="23" t="s">
        <v>28</v>
      </c>
      <c r="AN14" s="25" t="s">
        <v>31</v>
      </c>
      <c r="AR14" s="16"/>
      <c r="BE14" s="173"/>
      <c r="BS14" s="13" t="s">
        <v>6</v>
      </c>
    </row>
    <row r="15" spans="1:74" ht="6.95" customHeight="1">
      <c r="B15" s="16"/>
      <c r="AR15" s="16"/>
      <c r="BE15" s="173"/>
      <c r="BS15" s="13" t="s">
        <v>4</v>
      </c>
    </row>
    <row r="16" spans="1:74" ht="12" customHeight="1">
      <c r="B16" s="16"/>
      <c r="D16" s="23" t="s">
        <v>32</v>
      </c>
      <c r="AK16" s="23" t="s">
        <v>25</v>
      </c>
      <c r="AN16" s="21" t="s">
        <v>1</v>
      </c>
      <c r="AR16" s="16"/>
      <c r="BE16" s="173"/>
      <c r="BS16" s="13" t="s">
        <v>4</v>
      </c>
    </row>
    <row r="17" spans="2:71" ht="18.399999999999999" customHeight="1">
      <c r="B17" s="16"/>
      <c r="E17" s="21" t="s">
        <v>33</v>
      </c>
      <c r="AK17" s="23" t="s">
        <v>28</v>
      </c>
      <c r="AN17" s="21" t="s">
        <v>1</v>
      </c>
      <c r="AR17" s="16"/>
      <c r="BE17" s="173"/>
      <c r="BS17" s="13" t="s">
        <v>34</v>
      </c>
    </row>
    <row r="18" spans="2:71" ht="6.95" customHeight="1">
      <c r="B18" s="16"/>
      <c r="AR18" s="16"/>
      <c r="BE18" s="173"/>
      <c r="BS18" s="13" t="s">
        <v>6</v>
      </c>
    </row>
    <row r="19" spans="2:71" ht="12" customHeight="1">
      <c r="B19" s="16"/>
      <c r="D19" s="23" t="s">
        <v>35</v>
      </c>
      <c r="AK19" s="23" t="s">
        <v>25</v>
      </c>
      <c r="AN19" s="21" t="s">
        <v>1</v>
      </c>
      <c r="AR19" s="16"/>
      <c r="BE19" s="173"/>
      <c r="BS19" s="13" t="s">
        <v>6</v>
      </c>
    </row>
    <row r="20" spans="2:71" ht="18.399999999999999" customHeight="1">
      <c r="B20" s="16"/>
      <c r="E20" s="21" t="s">
        <v>36</v>
      </c>
      <c r="AK20" s="23" t="s">
        <v>28</v>
      </c>
      <c r="AN20" s="21" t="s">
        <v>1</v>
      </c>
      <c r="AR20" s="16"/>
      <c r="BE20" s="173"/>
      <c r="BS20" s="13" t="s">
        <v>34</v>
      </c>
    </row>
    <row r="21" spans="2:71" ht="6.95" customHeight="1">
      <c r="B21" s="16"/>
      <c r="AR21" s="16"/>
      <c r="BE21" s="173"/>
    </row>
    <row r="22" spans="2:71" ht="12" customHeight="1">
      <c r="B22" s="16"/>
      <c r="D22" s="23" t="s">
        <v>37</v>
      </c>
      <c r="AR22" s="16"/>
      <c r="BE22" s="173"/>
    </row>
    <row r="23" spans="2:71" ht="16.5" customHeight="1">
      <c r="B23" s="16"/>
      <c r="E23" s="179" t="s">
        <v>1</v>
      </c>
      <c r="F23" s="179"/>
      <c r="G23" s="179"/>
      <c r="H23" s="179"/>
      <c r="I23" s="179"/>
      <c r="J23" s="179"/>
      <c r="K23" s="179"/>
      <c r="L23" s="179"/>
      <c r="M23" s="179"/>
      <c r="N23" s="179"/>
      <c r="O23" s="179"/>
      <c r="P23" s="179"/>
      <c r="Q23" s="179"/>
      <c r="R23" s="179"/>
      <c r="S23" s="179"/>
      <c r="T23" s="179"/>
      <c r="U23" s="179"/>
      <c r="V23" s="179"/>
      <c r="W23" s="179"/>
      <c r="X23" s="179"/>
      <c r="Y23" s="179"/>
      <c r="Z23" s="179"/>
      <c r="AA23" s="179"/>
      <c r="AB23" s="179"/>
      <c r="AC23" s="179"/>
      <c r="AD23" s="179"/>
      <c r="AE23" s="179"/>
      <c r="AF23" s="179"/>
      <c r="AG23" s="179"/>
      <c r="AH23" s="179"/>
      <c r="AI23" s="179"/>
      <c r="AJ23" s="179"/>
      <c r="AK23" s="179"/>
      <c r="AL23" s="179"/>
      <c r="AM23" s="179"/>
      <c r="AN23" s="179"/>
      <c r="AR23" s="16"/>
      <c r="BE23" s="173"/>
    </row>
    <row r="24" spans="2:71" ht="6.95" customHeight="1">
      <c r="B24" s="16"/>
      <c r="AR24" s="16"/>
      <c r="BE24" s="173"/>
    </row>
    <row r="25" spans="2:71" ht="6.95" customHeight="1">
      <c r="B25" s="16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R25" s="16"/>
      <c r="BE25" s="173"/>
    </row>
    <row r="26" spans="2:71" s="1" customFormat="1" ht="25.9" customHeight="1">
      <c r="B26" s="28"/>
      <c r="D26" s="29" t="s">
        <v>38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180">
        <f>ROUND(AG94,2)</f>
        <v>0</v>
      </c>
      <c r="AL26" s="181"/>
      <c r="AM26" s="181"/>
      <c r="AN26" s="181"/>
      <c r="AO26" s="181"/>
      <c r="AR26" s="28"/>
      <c r="BE26" s="173"/>
    </row>
    <row r="27" spans="2:71" s="1" customFormat="1" ht="6.95" customHeight="1">
      <c r="B27" s="28"/>
      <c r="AR27" s="28"/>
      <c r="BE27" s="173"/>
    </row>
    <row r="28" spans="2:71" s="1" customFormat="1" ht="12.75">
      <c r="B28" s="28"/>
      <c r="L28" s="182" t="s">
        <v>39</v>
      </c>
      <c r="M28" s="182"/>
      <c r="N28" s="182"/>
      <c r="O28" s="182"/>
      <c r="P28" s="182"/>
      <c r="W28" s="182" t="s">
        <v>40</v>
      </c>
      <c r="X28" s="182"/>
      <c r="Y28" s="182"/>
      <c r="Z28" s="182"/>
      <c r="AA28" s="182"/>
      <c r="AB28" s="182"/>
      <c r="AC28" s="182"/>
      <c r="AD28" s="182"/>
      <c r="AE28" s="182"/>
      <c r="AK28" s="182" t="s">
        <v>41</v>
      </c>
      <c r="AL28" s="182"/>
      <c r="AM28" s="182"/>
      <c r="AN28" s="182"/>
      <c r="AO28" s="182"/>
      <c r="AR28" s="28"/>
      <c r="BE28" s="173"/>
    </row>
    <row r="29" spans="2:71" s="2" customFormat="1" ht="14.45" customHeight="1">
      <c r="B29" s="32"/>
      <c r="D29" s="23" t="s">
        <v>42</v>
      </c>
      <c r="F29" s="23" t="s">
        <v>43</v>
      </c>
      <c r="L29" s="162">
        <v>0.21</v>
      </c>
      <c r="M29" s="161"/>
      <c r="N29" s="161"/>
      <c r="O29" s="161"/>
      <c r="P29" s="161"/>
      <c r="W29" s="160">
        <f>ROUND(AZ94, 2)</f>
        <v>0</v>
      </c>
      <c r="X29" s="161"/>
      <c r="Y29" s="161"/>
      <c r="Z29" s="161"/>
      <c r="AA29" s="161"/>
      <c r="AB29" s="161"/>
      <c r="AC29" s="161"/>
      <c r="AD29" s="161"/>
      <c r="AE29" s="161"/>
      <c r="AK29" s="160">
        <f>ROUND(AV94, 2)</f>
        <v>0</v>
      </c>
      <c r="AL29" s="161"/>
      <c r="AM29" s="161"/>
      <c r="AN29" s="161"/>
      <c r="AO29" s="161"/>
      <c r="AR29" s="32"/>
      <c r="BE29" s="174"/>
    </row>
    <row r="30" spans="2:71" s="2" customFormat="1" ht="14.45" customHeight="1">
      <c r="B30" s="32"/>
      <c r="F30" s="23" t="s">
        <v>44</v>
      </c>
      <c r="L30" s="162">
        <v>0.12</v>
      </c>
      <c r="M30" s="161"/>
      <c r="N30" s="161"/>
      <c r="O30" s="161"/>
      <c r="P30" s="161"/>
      <c r="W30" s="160">
        <f>ROUND(BA94, 2)</f>
        <v>0</v>
      </c>
      <c r="X30" s="161"/>
      <c r="Y30" s="161"/>
      <c r="Z30" s="161"/>
      <c r="AA30" s="161"/>
      <c r="AB30" s="161"/>
      <c r="AC30" s="161"/>
      <c r="AD30" s="161"/>
      <c r="AE30" s="161"/>
      <c r="AK30" s="160">
        <f>ROUND(AW94, 2)</f>
        <v>0</v>
      </c>
      <c r="AL30" s="161"/>
      <c r="AM30" s="161"/>
      <c r="AN30" s="161"/>
      <c r="AO30" s="161"/>
      <c r="AR30" s="32"/>
      <c r="BE30" s="174"/>
    </row>
    <row r="31" spans="2:71" s="2" customFormat="1" ht="14.45" hidden="1" customHeight="1">
      <c r="B31" s="32"/>
      <c r="F31" s="23" t="s">
        <v>45</v>
      </c>
      <c r="L31" s="162">
        <v>0.21</v>
      </c>
      <c r="M31" s="161"/>
      <c r="N31" s="161"/>
      <c r="O31" s="161"/>
      <c r="P31" s="161"/>
      <c r="W31" s="160">
        <f>ROUND(BB94, 2)</f>
        <v>0</v>
      </c>
      <c r="X31" s="161"/>
      <c r="Y31" s="161"/>
      <c r="Z31" s="161"/>
      <c r="AA31" s="161"/>
      <c r="AB31" s="161"/>
      <c r="AC31" s="161"/>
      <c r="AD31" s="161"/>
      <c r="AE31" s="161"/>
      <c r="AK31" s="160">
        <v>0</v>
      </c>
      <c r="AL31" s="161"/>
      <c r="AM31" s="161"/>
      <c r="AN31" s="161"/>
      <c r="AO31" s="161"/>
      <c r="AR31" s="32"/>
      <c r="BE31" s="174"/>
    </row>
    <row r="32" spans="2:71" s="2" customFormat="1" ht="14.45" hidden="1" customHeight="1">
      <c r="B32" s="32"/>
      <c r="F32" s="23" t="s">
        <v>46</v>
      </c>
      <c r="L32" s="162">
        <v>0.12</v>
      </c>
      <c r="M32" s="161"/>
      <c r="N32" s="161"/>
      <c r="O32" s="161"/>
      <c r="P32" s="161"/>
      <c r="W32" s="160">
        <f>ROUND(BC94, 2)</f>
        <v>0</v>
      </c>
      <c r="X32" s="161"/>
      <c r="Y32" s="161"/>
      <c r="Z32" s="161"/>
      <c r="AA32" s="161"/>
      <c r="AB32" s="161"/>
      <c r="AC32" s="161"/>
      <c r="AD32" s="161"/>
      <c r="AE32" s="161"/>
      <c r="AK32" s="160">
        <v>0</v>
      </c>
      <c r="AL32" s="161"/>
      <c r="AM32" s="161"/>
      <c r="AN32" s="161"/>
      <c r="AO32" s="161"/>
      <c r="AR32" s="32"/>
      <c r="BE32" s="174"/>
    </row>
    <row r="33" spans="2:57" s="2" customFormat="1" ht="14.45" hidden="1" customHeight="1">
      <c r="B33" s="32"/>
      <c r="F33" s="23" t="s">
        <v>47</v>
      </c>
      <c r="L33" s="162">
        <v>0</v>
      </c>
      <c r="M33" s="161"/>
      <c r="N33" s="161"/>
      <c r="O33" s="161"/>
      <c r="P33" s="161"/>
      <c r="W33" s="160">
        <f>ROUND(BD94, 2)</f>
        <v>0</v>
      </c>
      <c r="X33" s="161"/>
      <c r="Y33" s="161"/>
      <c r="Z33" s="161"/>
      <c r="AA33" s="161"/>
      <c r="AB33" s="161"/>
      <c r="AC33" s="161"/>
      <c r="AD33" s="161"/>
      <c r="AE33" s="161"/>
      <c r="AK33" s="160">
        <v>0</v>
      </c>
      <c r="AL33" s="161"/>
      <c r="AM33" s="161"/>
      <c r="AN33" s="161"/>
      <c r="AO33" s="161"/>
      <c r="AR33" s="32"/>
      <c r="BE33" s="174"/>
    </row>
    <row r="34" spans="2:57" s="1" customFormat="1" ht="6.95" customHeight="1">
      <c r="B34" s="28"/>
      <c r="AR34" s="28"/>
      <c r="BE34" s="173"/>
    </row>
    <row r="35" spans="2:57" s="1" customFormat="1" ht="25.9" customHeight="1">
      <c r="B35" s="28"/>
      <c r="C35" s="33"/>
      <c r="D35" s="34" t="s">
        <v>48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49</v>
      </c>
      <c r="U35" s="35"/>
      <c r="V35" s="35"/>
      <c r="W35" s="35"/>
      <c r="X35" s="163" t="s">
        <v>50</v>
      </c>
      <c r="Y35" s="164"/>
      <c r="Z35" s="164"/>
      <c r="AA35" s="164"/>
      <c r="AB35" s="164"/>
      <c r="AC35" s="35"/>
      <c r="AD35" s="35"/>
      <c r="AE35" s="35"/>
      <c r="AF35" s="35"/>
      <c r="AG35" s="35"/>
      <c r="AH35" s="35"/>
      <c r="AI35" s="35"/>
      <c r="AJ35" s="35"/>
      <c r="AK35" s="165">
        <f>SUM(AK26:AK33)</f>
        <v>0</v>
      </c>
      <c r="AL35" s="164"/>
      <c r="AM35" s="164"/>
      <c r="AN35" s="164"/>
      <c r="AO35" s="166"/>
      <c r="AP35" s="33"/>
      <c r="AQ35" s="33"/>
      <c r="AR35" s="28"/>
    </row>
    <row r="36" spans="2:57" s="1" customFormat="1" ht="6.95" customHeight="1">
      <c r="B36" s="28"/>
      <c r="AR36" s="28"/>
    </row>
    <row r="37" spans="2:57" s="1" customFormat="1" ht="14.45" customHeight="1">
      <c r="B37" s="28"/>
      <c r="AR37" s="28"/>
    </row>
    <row r="38" spans="2:57" ht="14.45" customHeight="1">
      <c r="B38" s="16"/>
      <c r="AR38" s="16"/>
    </row>
    <row r="39" spans="2:57" ht="14.45" customHeight="1">
      <c r="B39" s="16"/>
      <c r="AR39" s="16"/>
    </row>
    <row r="40" spans="2:57" ht="14.45" customHeight="1">
      <c r="B40" s="16"/>
      <c r="AR40" s="16"/>
    </row>
    <row r="41" spans="2:57" ht="14.45" customHeight="1">
      <c r="B41" s="16"/>
      <c r="AR41" s="16"/>
    </row>
    <row r="42" spans="2:57" ht="14.45" customHeight="1">
      <c r="B42" s="16"/>
      <c r="AR42" s="16"/>
    </row>
    <row r="43" spans="2:57" ht="14.45" customHeight="1">
      <c r="B43" s="16"/>
      <c r="AR43" s="16"/>
    </row>
    <row r="44" spans="2:57" ht="14.45" customHeight="1">
      <c r="B44" s="16"/>
      <c r="AR44" s="16"/>
    </row>
    <row r="45" spans="2:57" ht="14.45" customHeight="1">
      <c r="B45" s="16"/>
      <c r="AR45" s="16"/>
    </row>
    <row r="46" spans="2:57" ht="14.45" customHeight="1">
      <c r="B46" s="16"/>
      <c r="AR46" s="16"/>
    </row>
    <row r="47" spans="2:57" ht="14.45" customHeight="1">
      <c r="B47" s="16"/>
      <c r="AR47" s="16"/>
    </row>
    <row r="48" spans="2:57" ht="14.45" customHeight="1">
      <c r="B48" s="16"/>
      <c r="AR48" s="16"/>
    </row>
    <row r="49" spans="2:44" s="1" customFormat="1" ht="14.45" customHeight="1">
      <c r="B49" s="28"/>
      <c r="D49" s="37" t="s">
        <v>51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52</v>
      </c>
      <c r="AI49" s="38"/>
      <c r="AJ49" s="38"/>
      <c r="AK49" s="38"/>
      <c r="AL49" s="38"/>
      <c r="AM49" s="38"/>
      <c r="AN49" s="38"/>
      <c r="AO49" s="38"/>
      <c r="AR49" s="28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8"/>
      <c r="D60" s="39" t="s">
        <v>53</v>
      </c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9" t="s">
        <v>54</v>
      </c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9" t="s">
        <v>53</v>
      </c>
      <c r="AI60" s="30"/>
      <c r="AJ60" s="30"/>
      <c r="AK60" s="30"/>
      <c r="AL60" s="30"/>
      <c r="AM60" s="39" t="s">
        <v>54</v>
      </c>
      <c r="AN60" s="30"/>
      <c r="AO60" s="30"/>
      <c r="AR60" s="28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8"/>
      <c r="D64" s="37" t="s">
        <v>55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56</v>
      </c>
      <c r="AI64" s="38"/>
      <c r="AJ64" s="38"/>
      <c r="AK64" s="38"/>
      <c r="AL64" s="38"/>
      <c r="AM64" s="38"/>
      <c r="AN64" s="38"/>
      <c r="AO64" s="38"/>
      <c r="AR64" s="28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8"/>
      <c r="D75" s="39" t="s">
        <v>53</v>
      </c>
      <c r="E75" s="30"/>
      <c r="F75" s="30"/>
      <c r="G75" s="30"/>
      <c r="H75" s="30"/>
      <c r="I75" s="30"/>
      <c r="J75" s="30"/>
      <c r="K75" s="30"/>
      <c r="L75" s="30"/>
      <c r="M75" s="30"/>
      <c r="N75" s="30"/>
      <c r="O75" s="30"/>
      <c r="P75" s="30"/>
      <c r="Q75" s="30"/>
      <c r="R75" s="30"/>
      <c r="S75" s="30"/>
      <c r="T75" s="30"/>
      <c r="U75" s="30"/>
      <c r="V75" s="39" t="s">
        <v>54</v>
      </c>
      <c r="W75" s="30"/>
      <c r="X75" s="30"/>
      <c r="Y75" s="30"/>
      <c r="Z75" s="30"/>
      <c r="AA75" s="30"/>
      <c r="AB75" s="30"/>
      <c r="AC75" s="30"/>
      <c r="AD75" s="30"/>
      <c r="AE75" s="30"/>
      <c r="AF75" s="30"/>
      <c r="AG75" s="30"/>
      <c r="AH75" s="39" t="s">
        <v>53</v>
      </c>
      <c r="AI75" s="30"/>
      <c r="AJ75" s="30"/>
      <c r="AK75" s="30"/>
      <c r="AL75" s="30"/>
      <c r="AM75" s="39" t="s">
        <v>54</v>
      </c>
      <c r="AN75" s="30"/>
      <c r="AO75" s="30"/>
      <c r="AR75" s="28"/>
    </row>
    <row r="76" spans="2:44" s="1" customFormat="1">
      <c r="B76" s="28"/>
      <c r="AR76" s="28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8"/>
    </row>
    <row r="81" spans="1:90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8"/>
    </row>
    <row r="82" spans="1:90" s="1" customFormat="1" ht="24.95" customHeight="1">
      <c r="B82" s="28"/>
      <c r="C82" s="17" t="s">
        <v>57</v>
      </c>
      <c r="AR82" s="28"/>
    </row>
    <row r="83" spans="1:90" s="1" customFormat="1" ht="6.95" customHeight="1">
      <c r="B83" s="28"/>
      <c r="AR83" s="28"/>
    </row>
    <row r="84" spans="1:90" s="3" customFormat="1" ht="12" customHeight="1">
      <c r="B84" s="44"/>
      <c r="C84" s="23" t="s">
        <v>13</v>
      </c>
      <c r="L84" s="3" t="str">
        <f>K5</f>
        <v>OR_PHA</v>
      </c>
      <c r="AR84" s="44"/>
    </row>
    <row r="85" spans="1:90" s="4" customFormat="1" ht="36.950000000000003" customHeight="1">
      <c r="B85" s="45"/>
      <c r="C85" s="46" t="s">
        <v>16</v>
      </c>
      <c r="L85" s="151" t="str">
        <f>K6</f>
        <v>Dodávka podlahových krytin a příslušenství pro obvod OŘ Praha 2025</v>
      </c>
      <c r="M85" s="152"/>
      <c r="N85" s="152"/>
      <c r="O85" s="152"/>
      <c r="P85" s="152"/>
      <c r="Q85" s="152"/>
      <c r="R85" s="152"/>
      <c r="S85" s="152"/>
      <c r="T85" s="152"/>
      <c r="U85" s="152"/>
      <c r="V85" s="152"/>
      <c r="W85" s="152"/>
      <c r="X85" s="152"/>
      <c r="Y85" s="152"/>
      <c r="Z85" s="152"/>
      <c r="AA85" s="152"/>
      <c r="AB85" s="152"/>
      <c r="AC85" s="152"/>
      <c r="AD85" s="152"/>
      <c r="AE85" s="152"/>
      <c r="AF85" s="152"/>
      <c r="AG85" s="152"/>
      <c r="AH85" s="152"/>
      <c r="AI85" s="152"/>
      <c r="AJ85" s="152"/>
      <c r="AR85" s="45"/>
    </row>
    <row r="86" spans="1:90" s="1" customFormat="1" ht="6.95" customHeight="1">
      <c r="B86" s="28"/>
      <c r="AR86" s="28"/>
    </row>
    <row r="87" spans="1:90" s="1" customFormat="1" ht="12" customHeight="1">
      <c r="B87" s="28"/>
      <c r="C87" s="23" t="s">
        <v>20</v>
      </c>
      <c r="L87" s="47" t="str">
        <f>IF(K8="","",K8)</f>
        <v>Obvod OŘ Praha</v>
      </c>
      <c r="AI87" s="23" t="s">
        <v>22</v>
      </c>
      <c r="AM87" s="153" t="str">
        <f>IF(AN8= "","",AN8)</f>
        <v>14. 2. 2025</v>
      </c>
      <c r="AN87" s="153"/>
      <c r="AR87" s="28"/>
    </row>
    <row r="88" spans="1:90" s="1" customFormat="1" ht="6.95" customHeight="1">
      <c r="B88" s="28"/>
      <c r="AR88" s="28"/>
    </row>
    <row r="89" spans="1:90" s="1" customFormat="1" ht="15.2" customHeight="1">
      <c r="B89" s="28"/>
      <c r="C89" s="23" t="s">
        <v>24</v>
      </c>
      <c r="L89" s="3" t="str">
        <f>IF(E11= "","",E11)</f>
        <v>Správa železnic, státní organizace</v>
      </c>
      <c r="AI89" s="23" t="s">
        <v>32</v>
      </c>
      <c r="AM89" s="154" t="str">
        <f>IF(E17="","",E17)</f>
        <v xml:space="preserve"> </v>
      </c>
      <c r="AN89" s="155"/>
      <c r="AO89" s="155"/>
      <c r="AP89" s="155"/>
      <c r="AR89" s="28"/>
      <c r="AS89" s="156" t="s">
        <v>58</v>
      </c>
      <c r="AT89" s="157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0" s="1" customFormat="1" ht="15.2" customHeight="1">
      <c r="B90" s="28"/>
      <c r="C90" s="23" t="s">
        <v>30</v>
      </c>
      <c r="L90" s="3" t="str">
        <f>IF(E14= "Vyplň údaj","",E14)</f>
        <v/>
      </c>
      <c r="AI90" s="23" t="s">
        <v>35</v>
      </c>
      <c r="AM90" s="154" t="str">
        <f>IF(E20="","",E20)</f>
        <v>L. Ulrich, DiS.</v>
      </c>
      <c r="AN90" s="155"/>
      <c r="AO90" s="155"/>
      <c r="AP90" s="155"/>
      <c r="AR90" s="28"/>
      <c r="AS90" s="158"/>
      <c r="AT90" s="159"/>
      <c r="BD90" s="52"/>
    </row>
    <row r="91" spans="1:90" s="1" customFormat="1" ht="10.9" customHeight="1">
      <c r="B91" s="28"/>
      <c r="AR91" s="28"/>
      <c r="AS91" s="158"/>
      <c r="AT91" s="159"/>
      <c r="BD91" s="52"/>
    </row>
    <row r="92" spans="1:90" s="1" customFormat="1" ht="29.25" customHeight="1">
      <c r="B92" s="28"/>
      <c r="C92" s="146" t="s">
        <v>59</v>
      </c>
      <c r="D92" s="147"/>
      <c r="E92" s="147"/>
      <c r="F92" s="147"/>
      <c r="G92" s="147"/>
      <c r="H92" s="53"/>
      <c r="I92" s="148" t="s">
        <v>60</v>
      </c>
      <c r="J92" s="147"/>
      <c r="K92" s="147"/>
      <c r="L92" s="147"/>
      <c r="M92" s="147"/>
      <c r="N92" s="147"/>
      <c r="O92" s="147"/>
      <c r="P92" s="147"/>
      <c r="Q92" s="147"/>
      <c r="R92" s="147"/>
      <c r="S92" s="147"/>
      <c r="T92" s="147"/>
      <c r="U92" s="147"/>
      <c r="V92" s="147"/>
      <c r="W92" s="147"/>
      <c r="X92" s="147"/>
      <c r="Y92" s="147"/>
      <c r="Z92" s="147"/>
      <c r="AA92" s="147"/>
      <c r="AB92" s="147"/>
      <c r="AC92" s="147"/>
      <c r="AD92" s="147"/>
      <c r="AE92" s="147"/>
      <c r="AF92" s="147"/>
      <c r="AG92" s="149" t="s">
        <v>61</v>
      </c>
      <c r="AH92" s="147"/>
      <c r="AI92" s="147"/>
      <c r="AJ92" s="147"/>
      <c r="AK92" s="147"/>
      <c r="AL92" s="147"/>
      <c r="AM92" s="147"/>
      <c r="AN92" s="148" t="s">
        <v>62</v>
      </c>
      <c r="AO92" s="147"/>
      <c r="AP92" s="150"/>
      <c r="AQ92" s="54" t="s">
        <v>63</v>
      </c>
      <c r="AR92" s="28"/>
      <c r="AS92" s="55" t="s">
        <v>64</v>
      </c>
      <c r="AT92" s="56" t="s">
        <v>65</v>
      </c>
      <c r="AU92" s="56" t="s">
        <v>66</v>
      </c>
      <c r="AV92" s="56" t="s">
        <v>67</v>
      </c>
      <c r="AW92" s="56" t="s">
        <v>68</v>
      </c>
      <c r="AX92" s="56" t="s">
        <v>69</v>
      </c>
      <c r="AY92" s="56" t="s">
        <v>70</v>
      </c>
      <c r="AZ92" s="56" t="s">
        <v>71</v>
      </c>
      <c r="BA92" s="56" t="s">
        <v>72</v>
      </c>
      <c r="BB92" s="56" t="s">
        <v>73</v>
      </c>
      <c r="BC92" s="56" t="s">
        <v>74</v>
      </c>
      <c r="BD92" s="57" t="s">
        <v>75</v>
      </c>
    </row>
    <row r="93" spans="1:90" s="1" customFormat="1" ht="10.9" customHeight="1">
      <c r="B93" s="28"/>
      <c r="AR93" s="28"/>
      <c r="AS93" s="58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0" s="5" customFormat="1" ht="32.450000000000003" customHeight="1">
      <c r="B94" s="59"/>
      <c r="C94" s="60" t="s">
        <v>76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70">
        <f>ROUND(AG95,2)</f>
        <v>0</v>
      </c>
      <c r="AH94" s="170"/>
      <c r="AI94" s="170"/>
      <c r="AJ94" s="170"/>
      <c r="AK94" s="170"/>
      <c r="AL94" s="170"/>
      <c r="AM94" s="170"/>
      <c r="AN94" s="171">
        <f>SUM(AG94,AT94)</f>
        <v>0</v>
      </c>
      <c r="AO94" s="171"/>
      <c r="AP94" s="171"/>
      <c r="AQ94" s="63" t="s">
        <v>1</v>
      </c>
      <c r="AR94" s="59"/>
      <c r="AS94" s="64">
        <f>ROUND(AS95,2)</f>
        <v>0</v>
      </c>
      <c r="AT94" s="65">
        <f>ROUND(SUM(AV94:AW94),2)</f>
        <v>0</v>
      </c>
      <c r="AU94" s="66">
        <f>ROUND(AU95,5)</f>
        <v>0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ROUND(AZ95,2)</f>
        <v>0</v>
      </c>
      <c r="BA94" s="65">
        <f>ROUND(BA95,2)</f>
        <v>0</v>
      </c>
      <c r="BB94" s="65">
        <f>ROUND(BB95,2)</f>
        <v>0</v>
      </c>
      <c r="BC94" s="65">
        <f>ROUND(BC95,2)</f>
        <v>0</v>
      </c>
      <c r="BD94" s="67">
        <f>ROUND(BD95,2)</f>
        <v>0</v>
      </c>
      <c r="BS94" s="68" t="s">
        <v>77</v>
      </c>
      <c r="BT94" s="68" t="s">
        <v>78</v>
      </c>
      <c r="BV94" s="68" t="s">
        <v>79</v>
      </c>
      <c r="BW94" s="68" t="s">
        <v>5</v>
      </c>
      <c r="BX94" s="68" t="s">
        <v>80</v>
      </c>
      <c r="CL94" s="68" t="s">
        <v>1</v>
      </c>
    </row>
    <row r="95" spans="1:90" s="6" customFormat="1" ht="24.75" customHeight="1">
      <c r="A95" s="69" t="s">
        <v>81</v>
      </c>
      <c r="B95" s="70"/>
      <c r="C95" s="71"/>
      <c r="D95" s="169" t="s">
        <v>14</v>
      </c>
      <c r="E95" s="169"/>
      <c r="F95" s="169"/>
      <c r="G95" s="169"/>
      <c r="H95" s="169"/>
      <c r="I95" s="72"/>
      <c r="J95" s="169" t="s">
        <v>17</v>
      </c>
      <c r="K95" s="169"/>
      <c r="L95" s="169"/>
      <c r="M95" s="169"/>
      <c r="N95" s="169"/>
      <c r="O95" s="169"/>
      <c r="P95" s="169"/>
      <c r="Q95" s="169"/>
      <c r="R95" s="169"/>
      <c r="S95" s="169"/>
      <c r="T95" s="169"/>
      <c r="U95" s="169"/>
      <c r="V95" s="169"/>
      <c r="W95" s="169"/>
      <c r="X95" s="169"/>
      <c r="Y95" s="169"/>
      <c r="Z95" s="169"/>
      <c r="AA95" s="169"/>
      <c r="AB95" s="169"/>
      <c r="AC95" s="169"/>
      <c r="AD95" s="169"/>
      <c r="AE95" s="169"/>
      <c r="AF95" s="169"/>
      <c r="AG95" s="167">
        <f>'OR_PHA - Dodávka podlahov...'!J28</f>
        <v>0</v>
      </c>
      <c r="AH95" s="168"/>
      <c r="AI95" s="168"/>
      <c r="AJ95" s="168"/>
      <c r="AK95" s="168"/>
      <c r="AL95" s="168"/>
      <c r="AM95" s="168"/>
      <c r="AN95" s="167">
        <f>SUM(AG95,AT95)</f>
        <v>0</v>
      </c>
      <c r="AO95" s="168"/>
      <c r="AP95" s="168"/>
      <c r="AQ95" s="73" t="s">
        <v>82</v>
      </c>
      <c r="AR95" s="70"/>
      <c r="AS95" s="74">
        <v>0</v>
      </c>
      <c r="AT95" s="75">
        <f>ROUND(SUM(AV95:AW95),2)</f>
        <v>0</v>
      </c>
      <c r="AU95" s="76">
        <f>'OR_PHA - Dodávka podlahov...'!P113</f>
        <v>0</v>
      </c>
      <c r="AV95" s="75">
        <f>'OR_PHA - Dodávka podlahov...'!J31</f>
        <v>0</v>
      </c>
      <c r="AW95" s="75">
        <f>'OR_PHA - Dodávka podlahov...'!J32</f>
        <v>0</v>
      </c>
      <c r="AX95" s="75">
        <f>'OR_PHA - Dodávka podlahov...'!J33</f>
        <v>0</v>
      </c>
      <c r="AY95" s="75">
        <f>'OR_PHA - Dodávka podlahov...'!J34</f>
        <v>0</v>
      </c>
      <c r="AZ95" s="75">
        <f>'OR_PHA - Dodávka podlahov...'!F31</f>
        <v>0</v>
      </c>
      <c r="BA95" s="75">
        <f>'OR_PHA - Dodávka podlahov...'!F32</f>
        <v>0</v>
      </c>
      <c r="BB95" s="75">
        <f>'OR_PHA - Dodávka podlahov...'!F33</f>
        <v>0</v>
      </c>
      <c r="BC95" s="75">
        <f>'OR_PHA - Dodávka podlahov...'!F34</f>
        <v>0</v>
      </c>
      <c r="BD95" s="77">
        <f>'OR_PHA - Dodávka podlahov...'!F35</f>
        <v>0</v>
      </c>
      <c r="BT95" s="78" t="s">
        <v>83</v>
      </c>
      <c r="BU95" s="78" t="s">
        <v>84</v>
      </c>
      <c r="BV95" s="78" t="s">
        <v>79</v>
      </c>
      <c r="BW95" s="78" t="s">
        <v>5</v>
      </c>
      <c r="BX95" s="78" t="s">
        <v>80</v>
      </c>
      <c r="CL95" s="78" t="s">
        <v>1</v>
      </c>
    </row>
    <row r="96" spans="1:90" s="1" customFormat="1" ht="30" customHeight="1">
      <c r="B96" s="28"/>
      <c r="AR96" s="28"/>
    </row>
    <row r="97" spans="2:44" s="1" customFormat="1" ht="6.95" customHeight="1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8"/>
    </row>
  </sheetData>
  <sheetProtection algorithmName="SHA-512" hashValue="rXkHdxw9YVuCeKLTJORjUQT14A3ZvrXN02fEu+QWAlOmcbrqUwG/Y5jdPFV63FGqhCNmLm5YZFDFMCBlYi4yvg==" saltValue="MW96gtBxOPtlwDzjHkTPlPbkp7MIIzIjFOWlK4P+rM00GO6MC7UrCOEG5B9HkvY+LV+pyCz8mmEGkxYdfb5zig==" spinCount="100000" sheet="1" objects="1" scenarios="1" formatColumns="0" formatRows="0"/>
  <mergeCells count="42"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OR_PHA - Dodávka podlahov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24"/>
  <sheetViews>
    <sheetView showGridLines="0" tabSelected="1" workbookViewId="0">
      <selection activeCell="E7" sqref="E7:H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45"/>
      <c r="M2" s="145"/>
      <c r="N2" s="145"/>
      <c r="O2" s="145"/>
      <c r="P2" s="145"/>
      <c r="Q2" s="145"/>
      <c r="R2" s="145"/>
      <c r="S2" s="145"/>
      <c r="T2" s="145"/>
      <c r="U2" s="145"/>
      <c r="V2" s="145"/>
      <c r="AT2" s="13" t="s">
        <v>5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85</v>
      </c>
    </row>
    <row r="4" spans="2:46" ht="24.95" customHeight="1">
      <c r="B4" s="16"/>
      <c r="D4" s="17" t="s">
        <v>132</v>
      </c>
      <c r="L4" s="16"/>
      <c r="M4" s="79" t="s">
        <v>10</v>
      </c>
      <c r="AT4" s="13" t="s">
        <v>4</v>
      </c>
    </row>
    <row r="5" spans="2:46" ht="6.95" customHeight="1">
      <c r="B5" s="16"/>
      <c r="L5" s="16"/>
    </row>
    <row r="6" spans="2:46" s="1" customFormat="1" ht="12" customHeight="1">
      <c r="B6" s="28"/>
      <c r="D6" s="23" t="s">
        <v>16</v>
      </c>
      <c r="L6" s="28"/>
    </row>
    <row r="7" spans="2:46" s="1" customFormat="1" ht="30" customHeight="1">
      <c r="B7" s="28"/>
      <c r="E7" s="151" t="s">
        <v>139</v>
      </c>
      <c r="F7" s="183"/>
      <c r="G7" s="183"/>
      <c r="H7" s="183"/>
      <c r="L7" s="28"/>
    </row>
    <row r="8" spans="2:46" s="1" customFormat="1">
      <c r="B8" s="28"/>
      <c r="L8" s="28"/>
    </row>
    <row r="9" spans="2:46" s="1" customFormat="1" ht="12" customHeight="1">
      <c r="B9" s="28"/>
      <c r="D9" s="23" t="s">
        <v>18</v>
      </c>
      <c r="F9" s="21" t="s">
        <v>1</v>
      </c>
      <c r="I9" s="23" t="s">
        <v>19</v>
      </c>
      <c r="J9" s="21" t="s">
        <v>1</v>
      </c>
      <c r="L9" s="28"/>
    </row>
    <row r="10" spans="2:46" s="1" customFormat="1" ht="12" customHeight="1">
      <c r="B10" s="28"/>
      <c r="D10" s="23" t="s">
        <v>20</v>
      </c>
      <c r="F10" s="21" t="s">
        <v>21</v>
      </c>
      <c r="I10" s="23" t="s">
        <v>22</v>
      </c>
      <c r="J10" s="48" t="str">
        <f>'Rekapitulace stavby'!AN8</f>
        <v>14. 2. 2025</v>
      </c>
      <c r="L10" s="28"/>
    </row>
    <row r="11" spans="2:46" s="1" customFormat="1" ht="10.9" customHeight="1">
      <c r="B11" s="28"/>
      <c r="L11" s="28"/>
    </row>
    <row r="12" spans="2:46" s="1" customFormat="1" ht="12" customHeight="1">
      <c r="B12" s="28"/>
      <c r="D12" s="23" t="s">
        <v>24</v>
      </c>
      <c r="I12" s="23" t="s">
        <v>25</v>
      </c>
      <c r="J12" s="21" t="s">
        <v>26</v>
      </c>
      <c r="L12" s="28"/>
    </row>
    <row r="13" spans="2:46" s="1" customFormat="1" ht="18" customHeight="1">
      <c r="B13" s="28"/>
      <c r="E13" s="21" t="s">
        <v>27</v>
      </c>
      <c r="I13" s="23" t="s">
        <v>28</v>
      </c>
      <c r="J13" s="21" t="s">
        <v>29</v>
      </c>
      <c r="L13" s="28"/>
    </row>
    <row r="14" spans="2:46" s="1" customFormat="1" ht="6.95" customHeight="1">
      <c r="B14" s="28"/>
      <c r="L14" s="28"/>
    </row>
    <row r="15" spans="2:46" s="1" customFormat="1" ht="12" customHeight="1">
      <c r="B15" s="28"/>
      <c r="D15" s="23" t="s">
        <v>30</v>
      </c>
      <c r="I15" s="23" t="s">
        <v>25</v>
      </c>
      <c r="J15" s="24" t="str">
        <f>'Rekapitulace stavby'!AN13</f>
        <v>Vyplň údaj</v>
      </c>
      <c r="L15" s="28"/>
    </row>
    <row r="16" spans="2:46" s="1" customFormat="1" ht="18" customHeight="1">
      <c r="B16" s="28"/>
      <c r="E16" s="184" t="str">
        <f>'Rekapitulace stavby'!E14</f>
        <v>Vyplň údaj</v>
      </c>
      <c r="F16" s="175"/>
      <c r="G16" s="175"/>
      <c r="H16" s="175"/>
      <c r="I16" s="23" t="s">
        <v>28</v>
      </c>
      <c r="J16" s="24" t="str">
        <f>'Rekapitulace stavby'!AN14</f>
        <v>Vyplň údaj</v>
      </c>
      <c r="L16" s="28"/>
    </row>
    <row r="17" spans="2:12" s="1" customFormat="1" ht="6.95" customHeight="1">
      <c r="B17" s="28"/>
      <c r="L17" s="28"/>
    </row>
    <row r="18" spans="2:12" s="1" customFormat="1" ht="12" customHeight="1">
      <c r="B18" s="28"/>
      <c r="D18" s="23" t="s">
        <v>32</v>
      </c>
      <c r="I18" s="23" t="s">
        <v>25</v>
      </c>
      <c r="J18" s="21" t="str">
        <f>IF('Rekapitulace stavby'!AN16="","",'Rekapitulace stavby'!AN16)</f>
        <v/>
      </c>
      <c r="L18" s="28"/>
    </row>
    <row r="19" spans="2:12" s="1" customFormat="1" ht="18" customHeight="1">
      <c r="B19" s="28"/>
      <c r="E19" s="21" t="str">
        <f>IF('Rekapitulace stavby'!E17="","",'Rekapitulace stavby'!E17)</f>
        <v xml:space="preserve"> </v>
      </c>
      <c r="I19" s="23" t="s">
        <v>28</v>
      </c>
      <c r="J19" s="21" t="str">
        <f>IF('Rekapitulace stavby'!AN17="","",'Rekapitulace stavby'!AN17)</f>
        <v/>
      </c>
      <c r="L19" s="28"/>
    </row>
    <row r="20" spans="2:12" s="1" customFormat="1" ht="6.95" customHeight="1">
      <c r="B20" s="28"/>
      <c r="L20" s="28"/>
    </row>
    <row r="21" spans="2:12" s="1" customFormat="1" ht="12" customHeight="1">
      <c r="B21" s="28"/>
      <c r="D21" s="23" t="s">
        <v>35</v>
      </c>
      <c r="I21" s="23" t="s">
        <v>25</v>
      </c>
      <c r="J21" s="21" t="s">
        <v>1</v>
      </c>
      <c r="L21" s="28"/>
    </row>
    <row r="22" spans="2:12" s="1" customFormat="1" ht="18" customHeight="1">
      <c r="B22" s="28"/>
      <c r="E22" s="21"/>
      <c r="I22" s="23" t="s">
        <v>28</v>
      </c>
      <c r="J22" s="21" t="s">
        <v>1</v>
      </c>
      <c r="L22" s="28"/>
    </row>
    <row r="23" spans="2:12" s="1" customFormat="1" ht="6.95" customHeight="1">
      <c r="B23" s="28"/>
      <c r="L23" s="28"/>
    </row>
    <row r="24" spans="2:12" s="1" customFormat="1" ht="12" customHeight="1">
      <c r="B24" s="28"/>
      <c r="D24" s="23" t="s">
        <v>37</v>
      </c>
      <c r="L24" s="28"/>
    </row>
    <row r="25" spans="2:12" s="7" customFormat="1" ht="16.5" customHeight="1">
      <c r="B25" s="80"/>
      <c r="E25" s="179" t="s">
        <v>1</v>
      </c>
      <c r="F25" s="179"/>
      <c r="G25" s="179"/>
      <c r="H25" s="179"/>
      <c r="L25" s="80"/>
    </row>
    <row r="26" spans="2:12" s="1" customFormat="1" ht="6.95" customHeight="1">
      <c r="B26" s="28"/>
      <c r="L26" s="28"/>
    </row>
    <row r="27" spans="2:12" s="1" customFormat="1" ht="6.95" customHeight="1">
      <c r="B27" s="28"/>
      <c r="D27" s="49"/>
      <c r="E27" s="49"/>
      <c r="F27" s="49"/>
      <c r="G27" s="49"/>
      <c r="H27" s="49"/>
      <c r="I27" s="49"/>
      <c r="J27" s="49"/>
      <c r="K27" s="49"/>
      <c r="L27" s="28"/>
    </row>
    <row r="28" spans="2:12" s="1" customFormat="1" ht="25.35" customHeight="1">
      <c r="B28" s="28"/>
      <c r="D28" s="81" t="s">
        <v>38</v>
      </c>
      <c r="J28" s="62">
        <f>ROUND(J113, 2)</f>
        <v>0</v>
      </c>
      <c r="L28" s="28"/>
    </row>
    <row r="29" spans="2:12" s="1" customFormat="1" ht="6.95" customHeight="1">
      <c r="B29" s="28"/>
      <c r="D29" s="49"/>
      <c r="E29" s="49"/>
      <c r="F29" s="49"/>
      <c r="G29" s="49"/>
      <c r="H29" s="49"/>
      <c r="I29" s="49"/>
      <c r="J29" s="49"/>
      <c r="K29" s="49"/>
      <c r="L29" s="28"/>
    </row>
    <row r="30" spans="2:12" s="1" customFormat="1" ht="14.45" customHeight="1">
      <c r="B30" s="28"/>
      <c r="F30" s="31" t="s">
        <v>40</v>
      </c>
      <c r="I30" s="31" t="s">
        <v>39</v>
      </c>
      <c r="J30" s="31" t="s">
        <v>41</v>
      </c>
      <c r="L30" s="28"/>
    </row>
    <row r="31" spans="2:12" s="1" customFormat="1" ht="14.45" customHeight="1">
      <c r="B31" s="28"/>
      <c r="D31" s="51" t="s">
        <v>42</v>
      </c>
      <c r="E31" s="23" t="s">
        <v>43</v>
      </c>
      <c r="F31" s="82">
        <f>ROUND((SUM(BE113:BE123)),  2)</f>
        <v>0</v>
      </c>
      <c r="I31" s="83">
        <v>0.21</v>
      </c>
      <c r="J31" s="82">
        <f>ROUND(((SUM(BE113:BE123))*I31),  2)</f>
        <v>0</v>
      </c>
      <c r="L31" s="28"/>
    </row>
    <row r="32" spans="2:12" s="1" customFormat="1" ht="14.45" customHeight="1">
      <c r="B32" s="28"/>
      <c r="E32" s="23" t="s">
        <v>44</v>
      </c>
      <c r="F32" s="82">
        <f>ROUND((SUM(BF113:BF123)),  2)</f>
        <v>0</v>
      </c>
      <c r="I32" s="83">
        <v>0.12</v>
      </c>
      <c r="J32" s="82">
        <f>ROUND(((SUM(BF113:BF123))*I32),  2)</f>
        <v>0</v>
      </c>
      <c r="L32" s="28"/>
    </row>
    <row r="33" spans="2:12" s="1" customFormat="1" ht="14.45" hidden="1" customHeight="1">
      <c r="B33" s="28"/>
      <c r="E33" s="23" t="s">
        <v>45</v>
      </c>
      <c r="F33" s="82">
        <f>ROUND((SUM(BG113:BG123)),  2)</f>
        <v>0</v>
      </c>
      <c r="I33" s="83">
        <v>0.21</v>
      </c>
      <c r="J33" s="82">
        <f>0</f>
        <v>0</v>
      </c>
      <c r="L33" s="28"/>
    </row>
    <row r="34" spans="2:12" s="1" customFormat="1" ht="14.45" hidden="1" customHeight="1">
      <c r="B34" s="28"/>
      <c r="E34" s="23" t="s">
        <v>46</v>
      </c>
      <c r="F34" s="82">
        <f>ROUND((SUM(BH113:BH123)),  2)</f>
        <v>0</v>
      </c>
      <c r="I34" s="83">
        <v>0.12</v>
      </c>
      <c r="J34" s="82">
        <f>0</f>
        <v>0</v>
      </c>
      <c r="L34" s="28"/>
    </row>
    <row r="35" spans="2:12" s="1" customFormat="1" ht="14.45" hidden="1" customHeight="1">
      <c r="B35" s="28"/>
      <c r="E35" s="23" t="s">
        <v>47</v>
      </c>
      <c r="F35" s="82">
        <f>ROUND((SUM(BI113:BI123)),  2)</f>
        <v>0</v>
      </c>
      <c r="I35" s="83">
        <v>0</v>
      </c>
      <c r="J35" s="82">
        <f>0</f>
        <v>0</v>
      </c>
      <c r="L35" s="28"/>
    </row>
    <row r="36" spans="2:12" s="1" customFormat="1" ht="6.95" customHeight="1">
      <c r="B36" s="28"/>
      <c r="L36" s="28"/>
    </row>
    <row r="37" spans="2:12" s="1" customFormat="1" ht="25.35" customHeight="1">
      <c r="B37" s="28"/>
      <c r="C37" s="84"/>
      <c r="D37" s="85" t="s">
        <v>48</v>
      </c>
      <c r="E37" s="53"/>
      <c r="F37" s="53"/>
      <c r="G37" s="86" t="s">
        <v>49</v>
      </c>
      <c r="H37" s="87" t="s">
        <v>50</v>
      </c>
      <c r="I37" s="53"/>
      <c r="J37" s="88">
        <f>SUM(J28:J35)</f>
        <v>0</v>
      </c>
      <c r="K37" s="89"/>
      <c r="L37" s="28"/>
    </row>
    <row r="38" spans="2:12" s="1" customFormat="1" ht="14.45" customHeight="1">
      <c r="B38" s="28"/>
      <c r="L38" s="28"/>
    </row>
    <row r="39" spans="2:12" ht="14.45" customHeight="1">
      <c r="B39" s="16"/>
      <c r="L39" s="16"/>
    </row>
    <row r="40" spans="2:12" ht="14.45" customHeight="1">
      <c r="B40" s="16"/>
      <c r="L40" s="16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8"/>
      <c r="D50" s="37" t="s">
        <v>51</v>
      </c>
      <c r="E50" s="38"/>
      <c r="F50" s="38"/>
      <c r="G50" s="37" t="s">
        <v>52</v>
      </c>
      <c r="H50" s="38"/>
      <c r="I50" s="38"/>
      <c r="J50" s="38"/>
      <c r="K50" s="38"/>
      <c r="L50" s="28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8"/>
      <c r="D61" s="39" t="s">
        <v>53</v>
      </c>
      <c r="E61" s="30"/>
      <c r="F61" s="90" t="s">
        <v>54</v>
      </c>
      <c r="G61" s="39" t="s">
        <v>53</v>
      </c>
      <c r="H61" s="30"/>
      <c r="I61" s="30"/>
      <c r="J61" s="91" t="s">
        <v>54</v>
      </c>
      <c r="K61" s="30"/>
      <c r="L61" s="28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8"/>
      <c r="D65" s="37" t="s">
        <v>55</v>
      </c>
      <c r="E65" s="38"/>
      <c r="F65" s="38"/>
      <c r="G65" s="37" t="s">
        <v>56</v>
      </c>
      <c r="H65" s="38"/>
      <c r="I65" s="38"/>
      <c r="J65" s="38"/>
      <c r="K65" s="38"/>
      <c r="L65" s="28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8"/>
      <c r="D76" s="39" t="s">
        <v>53</v>
      </c>
      <c r="E76" s="30"/>
      <c r="F76" s="90" t="s">
        <v>54</v>
      </c>
      <c r="G76" s="39" t="s">
        <v>53</v>
      </c>
      <c r="H76" s="30"/>
      <c r="I76" s="30"/>
      <c r="J76" s="91" t="s">
        <v>54</v>
      </c>
      <c r="K76" s="30"/>
      <c r="L76" s="28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8"/>
    </row>
    <row r="81" spans="2:47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8"/>
    </row>
    <row r="82" spans="2:47" s="1" customFormat="1" ht="24.95" customHeight="1">
      <c r="B82" s="28"/>
      <c r="C82" s="17" t="s">
        <v>133</v>
      </c>
      <c r="L82" s="28"/>
    </row>
    <row r="83" spans="2:47" s="1" customFormat="1" ht="6.95" customHeight="1">
      <c r="B83" s="28"/>
      <c r="L83" s="28"/>
    </row>
    <row r="84" spans="2:47" s="1" customFormat="1" ht="12" customHeight="1">
      <c r="B84" s="28"/>
      <c r="C84" s="23" t="s">
        <v>16</v>
      </c>
      <c r="L84" s="28"/>
    </row>
    <row r="85" spans="2:47" s="1" customFormat="1" ht="30" customHeight="1">
      <c r="B85" s="28"/>
      <c r="E85" s="151" t="str">
        <f>E7</f>
        <v>Dodávka podlahových krytin a příslušenství pro obvod OŘ PHA 2025 - 2027</v>
      </c>
      <c r="F85" s="183"/>
      <c r="G85" s="183"/>
      <c r="H85" s="183"/>
      <c r="L85" s="28"/>
    </row>
    <row r="86" spans="2:47" s="1" customFormat="1" ht="6.95" customHeight="1">
      <c r="B86" s="28"/>
      <c r="L86" s="28"/>
    </row>
    <row r="87" spans="2:47" s="1" customFormat="1" ht="12" customHeight="1">
      <c r="B87" s="28"/>
      <c r="C87" s="23" t="s">
        <v>20</v>
      </c>
      <c r="F87" s="21" t="str">
        <f>F10</f>
        <v>Obvod OŘ Praha</v>
      </c>
      <c r="I87" s="23" t="s">
        <v>22</v>
      </c>
      <c r="J87" s="48" t="str">
        <f>IF(J10="","",J10)</f>
        <v>14. 2. 2025</v>
      </c>
      <c r="L87" s="28"/>
    </row>
    <row r="88" spans="2:47" s="1" customFormat="1" ht="6.95" customHeight="1">
      <c r="B88" s="28"/>
      <c r="L88" s="28"/>
    </row>
    <row r="89" spans="2:47" s="1" customFormat="1" ht="15.2" customHeight="1">
      <c r="B89" s="28"/>
      <c r="C89" s="23" t="s">
        <v>24</v>
      </c>
      <c r="F89" s="21" t="str">
        <f>E13</f>
        <v>Správa železnic, státní organizace</v>
      </c>
      <c r="I89" s="23" t="s">
        <v>32</v>
      </c>
      <c r="J89" s="26" t="str">
        <f>E19</f>
        <v xml:space="preserve"> </v>
      </c>
      <c r="L89" s="28"/>
    </row>
    <row r="90" spans="2:47" s="1" customFormat="1" ht="15.2" customHeight="1">
      <c r="B90" s="28"/>
      <c r="C90" s="23" t="s">
        <v>30</v>
      </c>
      <c r="F90" s="21" t="str">
        <f>IF(E16="","",E16)</f>
        <v>Vyplň údaj</v>
      </c>
      <c r="I90" s="23" t="s">
        <v>35</v>
      </c>
      <c r="J90" s="26"/>
      <c r="L90" s="28"/>
    </row>
    <row r="91" spans="2:47" s="1" customFormat="1" ht="10.35" customHeight="1">
      <c r="B91" s="28"/>
      <c r="L91" s="28"/>
    </row>
    <row r="92" spans="2:47" s="1" customFormat="1" ht="29.25" customHeight="1">
      <c r="B92" s="28"/>
      <c r="C92" s="92" t="s">
        <v>86</v>
      </c>
      <c r="D92" s="84"/>
      <c r="E92" s="84"/>
      <c r="F92" s="84"/>
      <c r="G92" s="84"/>
      <c r="H92" s="84"/>
      <c r="I92" s="84"/>
      <c r="J92" s="93" t="s">
        <v>87</v>
      </c>
      <c r="K92" s="84"/>
      <c r="L92" s="28"/>
    </row>
    <row r="93" spans="2:47" s="1" customFormat="1" ht="10.35" customHeight="1">
      <c r="B93" s="28"/>
      <c r="L93" s="28"/>
    </row>
    <row r="94" spans="2:47" s="1" customFormat="1" ht="22.9" customHeight="1">
      <c r="B94" s="28"/>
      <c r="C94" s="94" t="s">
        <v>134</v>
      </c>
      <c r="J94" s="62">
        <f>J113</f>
        <v>0</v>
      </c>
      <c r="L94" s="28"/>
      <c r="AU94" s="13" t="s">
        <v>88</v>
      </c>
    </row>
    <row r="95" spans="2:47" s="8" customFormat="1" ht="24.95" customHeight="1">
      <c r="B95" s="95"/>
      <c r="D95" s="96" t="s">
        <v>89</v>
      </c>
      <c r="E95" s="97"/>
      <c r="F95" s="97"/>
      <c r="G95" s="97"/>
      <c r="H95" s="97"/>
      <c r="I95" s="97"/>
      <c r="J95" s="98">
        <f>J114</f>
        <v>0</v>
      </c>
      <c r="L95" s="95"/>
    </row>
    <row r="96" spans="2:47" s="1" customFormat="1" ht="21.75" customHeight="1">
      <c r="B96" s="28"/>
      <c r="L96" s="28"/>
    </row>
    <row r="97" spans="2:20" s="1" customFormat="1" ht="6.95" customHeight="1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28"/>
    </row>
    <row r="101" spans="2:20" s="1" customFormat="1" ht="6.95" customHeight="1">
      <c r="B101" s="42"/>
      <c r="C101" s="43"/>
      <c r="D101" s="43"/>
      <c r="E101" s="43"/>
      <c r="F101" s="43"/>
      <c r="G101" s="43"/>
      <c r="H101" s="43"/>
      <c r="I101" s="43"/>
      <c r="J101" s="43"/>
      <c r="K101" s="43"/>
      <c r="L101" s="28"/>
    </row>
    <row r="102" spans="2:20" s="1" customFormat="1" ht="24.95" customHeight="1">
      <c r="B102" s="28"/>
      <c r="C102" s="17" t="s">
        <v>135</v>
      </c>
      <c r="L102" s="28"/>
    </row>
    <row r="103" spans="2:20" s="1" customFormat="1" ht="6.95" customHeight="1">
      <c r="B103" s="28"/>
      <c r="L103" s="28"/>
    </row>
    <row r="104" spans="2:20" s="1" customFormat="1" ht="12" customHeight="1">
      <c r="B104" s="28"/>
      <c r="C104" s="23" t="s">
        <v>16</v>
      </c>
      <c r="L104" s="28"/>
    </row>
    <row r="105" spans="2:20" s="1" customFormat="1" ht="30" customHeight="1">
      <c r="B105" s="28"/>
      <c r="E105" s="151" t="str">
        <f>E7</f>
        <v>Dodávka podlahových krytin a příslušenství pro obvod OŘ PHA 2025 - 2027</v>
      </c>
      <c r="F105" s="183"/>
      <c r="G105" s="183"/>
      <c r="H105" s="183"/>
      <c r="L105" s="28"/>
    </row>
    <row r="106" spans="2:20" s="1" customFormat="1" ht="6.95" customHeight="1">
      <c r="B106" s="28"/>
      <c r="L106" s="28"/>
    </row>
    <row r="107" spans="2:20" s="1" customFormat="1" ht="12" customHeight="1">
      <c r="B107" s="28"/>
      <c r="C107" s="23" t="s">
        <v>20</v>
      </c>
      <c r="F107" s="21" t="str">
        <f>F10</f>
        <v>Obvod OŘ Praha</v>
      </c>
      <c r="I107" s="23" t="s">
        <v>22</v>
      </c>
      <c r="J107" s="48" t="str">
        <f>IF(J10="","",J10)</f>
        <v>14. 2. 2025</v>
      </c>
      <c r="L107" s="28"/>
    </row>
    <row r="108" spans="2:20" s="1" customFormat="1" ht="6.95" customHeight="1">
      <c r="B108" s="28"/>
      <c r="L108" s="28"/>
    </row>
    <row r="109" spans="2:20" s="1" customFormat="1" ht="15.2" customHeight="1">
      <c r="B109" s="28"/>
      <c r="C109" s="23" t="s">
        <v>24</v>
      </c>
      <c r="F109" s="21" t="str">
        <f>E13</f>
        <v>Správa železnic, státní organizace</v>
      </c>
      <c r="I109" s="23" t="s">
        <v>32</v>
      </c>
      <c r="J109" s="26" t="str">
        <f>E19</f>
        <v xml:space="preserve"> </v>
      </c>
      <c r="L109" s="28"/>
    </row>
    <row r="110" spans="2:20" s="1" customFormat="1" ht="15.2" customHeight="1">
      <c r="B110" s="28"/>
      <c r="C110" s="23" t="s">
        <v>30</v>
      </c>
      <c r="F110" s="21" t="str">
        <f>IF(E16="","",E16)</f>
        <v>Vyplň údaj</v>
      </c>
      <c r="I110" s="23" t="s">
        <v>35</v>
      </c>
      <c r="J110" s="26"/>
      <c r="L110" s="28"/>
    </row>
    <row r="111" spans="2:20" s="1" customFormat="1" ht="10.35" customHeight="1">
      <c r="B111" s="28"/>
      <c r="L111" s="28"/>
    </row>
    <row r="112" spans="2:20" s="9" customFormat="1" ht="29.25" customHeight="1">
      <c r="B112" s="99"/>
      <c r="C112" s="100" t="s">
        <v>90</v>
      </c>
      <c r="D112" s="101" t="s">
        <v>63</v>
      </c>
      <c r="E112" s="101" t="s">
        <v>59</v>
      </c>
      <c r="F112" s="101" t="s">
        <v>60</v>
      </c>
      <c r="G112" s="101" t="s">
        <v>91</v>
      </c>
      <c r="H112" s="101" t="s">
        <v>92</v>
      </c>
      <c r="I112" s="101" t="s">
        <v>93</v>
      </c>
      <c r="J112" s="101" t="s">
        <v>87</v>
      </c>
      <c r="K112" s="102" t="s">
        <v>94</v>
      </c>
      <c r="L112" s="99"/>
      <c r="M112" s="55" t="s">
        <v>1</v>
      </c>
      <c r="N112" s="56" t="s">
        <v>42</v>
      </c>
      <c r="O112" s="56" t="s">
        <v>95</v>
      </c>
      <c r="P112" s="56" t="s">
        <v>96</v>
      </c>
      <c r="Q112" s="56" t="s">
        <v>97</v>
      </c>
      <c r="R112" s="56" t="s">
        <v>98</v>
      </c>
      <c r="S112" s="56" t="s">
        <v>99</v>
      </c>
      <c r="T112" s="57" t="s">
        <v>100</v>
      </c>
    </row>
    <row r="113" spans="2:65" s="1" customFormat="1" ht="22.9" customHeight="1">
      <c r="B113" s="28"/>
      <c r="C113" s="60" t="s">
        <v>136</v>
      </c>
      <c r="J113" s="103">
        <f>BK113</f>
        <v>0</v>
      </c>
      <c r="L113" s="28"/>
      <c r="M113" s="58"/>
      <c r="N113" s="49"/>
      <c r="O113" s="49"/>
      <c r="P113" s="104">
        <f>P114</f>
        <v>0</v>
      </c>
      <c r="Q113" s="49"/>
      <c r="R113" s="104">
        <f>R114</f>
        <v>1.7260000000000002</v>
      </c>
      <c r="S113" s="49"/>
      <c r="T113" s="105">
        <f>T114</f>
        <v>0</v>
      </c>
      <c r="AT113" s="13" t="s">
        <v>77</v>
      </c>
      <c r="AU113" s="13" t="s">
        <v>88</v>
      </c>
      <c r="BK113" s="106">
        <f>BK114</f>
        <v>0</v>
      </c>
    </row>
    <row r="114" spans="2:65" s="10" customFormat="1" ht="25.9" customHeight="1">
      <c r="B114" s="107"/>
      <c r="D114" s="108" t="s">
        <v>77</v>
      </c>
      <c r="E114" s="109" t="s">
        <v>101</v>
      </c>
      <c r="F114" s="109" t="s">
        <v>102</v>
      </c>
      <c r="I114" s="110"/>
      <c r="J114" s="111">
        <f>BK114</f>
        <v>0</v>
      </c>
      <c r="L114" s="107"/>
      <c r="M114" s="112"/>
      <c r="P114" s="113">
        <f>SUM(P115:P123)</f>
        <v>0</v>
      </c>
      <c r="R114" s="113">
        <f>SUM(R115:R123)</f>
        <v>1.7260000000000002</v>
      </c>
      <c r="T114" s="114">
        <f>SUM(T115:T123)</f>
        <v>0</v>
      </c>
      <c r="AR114" s="108" t="s">
        <v>85</v>
      </c>
      <c r="AT114" s="115" t="s">
        <v>77</v>
      </c>
      <c r="AU114" s="115" t="s">
        <v>78</v>
      </c>
      <c r="AY114" s="108" t="s">
        <v>103</v>
      </c>
      <c r="BK114" s="116">
        <f>SUM(BK115:BK123)</f>
        <v>0</v>
      </c>
    </row>
    <row r="115" spans="2:65" s="1" customFormat="1" ht="55.5" customHeight="1">
      <c r="B115" s="28"/>
      <c r="C115" s="117" t="s">
        <v>83</v>
      </c>
      <c r="D115" s="117" t="s">
        <v>104</v>
      </c>
      <c r="E115" s="118" t="s">
        <v>105</v>
      </c>
      <c r="F115" s="119" t="s">
        <v>106</v>
      </c>
      <c r="G115" s="120" t="s">
        <v>107</v>
      </c>
      <c r="H115" s="121">
        <v>10</v>
      </c>
      <c r="I115" s="122"/>
      <c r="J115" s="123">
        <f>ROUND(I115*H115,2)</f>
        <v>0</v>
      </c>
      <c r="K115" s="119" t="s">
        <v>131</v>
      </c>
      <c r="L115" s="124"/>
      <c r="M115" s="125" t="s">
        <v>1</v>
      </c>
      <c r="N115" s="126" t="s">
        <v>43</v>
      </c>
      <c r="P115" s="127">
        <f>O115*H115</f>
        <v>0</v>
      </c>
      <c r="Q115" s="127">
        <v>1E-3</v>
      </c>
      <c r="R115" s="127">
        <f>Q115*H115</f>
        <v>0.01</v>
      </c>
      <c r="S115" s="127">
        <v>0</v>
      </c>
      <c r="T115" s="128">
        <f>S115*H115</f>
        <v>0</v>
      </c>
      <c r="AR115" s="129" t="s">
        <v>108</v>
      </c>
      <c r="AT115" s="129" t="s">
        <v>104</v>
      </c>
      <c r="AU115" s="129" t="s">
        <v>83</v>
      </c>
      <c r="AY115" s="13" t="s">
        <v>103</v>
      </c>
      <c r="BE115" s="130">
        <f>IF(N115="základní",J115,0)</f>
        <v>0</v>
      </c>
      <c r="BF115" s="130">
        <f>IF(N115="snížená",J115,0)</f>
        <v>0</v>
      </c>
      <c r="BG115" s="130">
        <f>IF(N115="zákl. přenesená",J115,0)</f>
        <v>0</v>
      </c>
      <c r="BH115" s="130">
        <f>IF(N115="sníž. přenesená",J115,0)</f>
        <v>0</v>
      </c>
      <c r="BI115" s="130">
        <f>IF(N115="nulová",J115,0)</f>
        <v>0</v>
      </c>
      <c r="BJ115" s="13" t="s">
        <v>83</v>
      </c>
      <c r="BK115" s="130">
        <f>ROUND(I115*H115,2)</f>
        <v>0</v>
      </c>
      <c r="BL115" s="13" t="s">
        <v>109</v>
      </c>
      <c r="BM115" s="129" t="s">
        <v>110</v>
      </c>
    </row>
    <row r="116" spans="2:65" s="1" customFormat="1" ht="117">
      <c r="B116" s="28"/>
      <c r="D116" s="131" t="s">
        <v>111</v>
      </c>
      <c r="F116" s="132" t="s">
        <v>112</v>
      </c>
      <c r="I116" s="133"/>
      <c r="L116" s="28"/>
      <c r="M116" s="134"/>
      <c r="T116" s="52"/>
      <c r="AT116" s="13" t="s">
        <v>111</v>
      </c>
      <c r="AU116" s="13" t="s">
        <v>83</v>
      </c>
    </row>
    <row r="117" spans="2:65" s="1" customFormat="1" ht="37.9" customHeight="1">
      <c r="B117" s="28"/>
      <c r="C117" s="117" t="s">
        <v>85</v>
      </c>
      <c r="D117" s="117" t="s">
        <v>104</v>
      </c>
      <c r="E117" s="118" t="s">
        <v>113</v>
      </c>
      <c r="F117" s="119" t="s">
        <v>114</v>
      </c>
      <c r="G117" s="120" t="s">
        <v>115</v>
      </c>
      <c r="H117" s="121">
        <v>800</v>
      </c>
      <c r="I117" s="122"/>
      <c r="J117" s="123">
        <f>ROUND(I117*H117,2)</f>
        <v>0</v>
      </c>
      <c r="K117" s="119" t="s">
        <v>131</v>
      </c>
      <c r="L117" s="124"/>
      <c r="M117" s="125" t="s">
        <v>1</v>
      </c>
      <c r="N117" s="126" t="s">
        <v>43</v>
      </c>
      <c r="P117" s="127">
        <f>O117*H117</f>
        <v>0</v>
      </c>
      <c r="Q117" s="127">
        <v>2.2000000000000001E-4</v>
      </c>
      <c r="R117" s="127">
        <f>Q117*H117</f>
        <v>0.17600000000000002</v>
      </c>
      <c r="S117" s="127">
        <v>0</v>
      </c>
      <c r="T117" s="128">
        <f>S117*H117</f>
        <v>0</v>
      </c>
      <c r="AR117" s="129" t="s">
        <v>108</v>
      </c>
      <c r="AT117" s="129" t="s">
        <v>104</v>
      </c>
      <c r="AU117" s="129" t="s">
        <v>83</v>
      </c>
      <c r="AY117" s="13" t="s">
        <v>103</v>
      </c>
      <c r="BE117" s="130">
        <f>IF(N117="základní",J117,0)</f>
        <v>0</v>
      </c>
      <c r="BF117" s="130">
        <f>IF(N117="snížená",J117,0)</f>
        <v>0</v>
      </c>
      <c r="BG117" s="130">
        <f>IF(N117="zákl. přenesená",J117,0)</f>
        <v>0</v>
      </c>
      <c r="BH117" s="130">
        <f>IF(N117="sníž. přenesená",J117,0)</f>
        <v>0</v>
      </c>
      <c r="BI117" s="130">
        <f>IF(N117="nulová",J117,0)</f>
        <v>0</v>
      </c>
      <c r="BJ117" s="13" t="s">
        <v>83</v>
      </c>
      <c r="BK117" s="130">
        <f>ROUND(I117*H117,2)</f>
        <v>0</v>
      </c>
      <c r="BL117" s="13" t="s">
        <v>109</v>
      </c>
      <c r="BM117" s="129" t="s">
        <v>116</v>
      </c>
    </row>
    <row r="118" spans="2:65" s="11" customFormat="1" hidden="1">
      <c r="B118" s="135"/>
      <c r="D118" s="131" t="s">
        <v>117</v>
      </c>
      <c r="F118" s="136" t="s">
        <v>118</v>
      </c>
      <c r="H118" s="137">
        <v>800</v>
      </c>
      <c r="I118" s="138"/>
      <c r="L118" s="135"/>
      <c r="M118" s="139"/>
      <c r="T118" s="140"/>
      <c r="AT118" s="141" t="s">
        <v>117</v>
      </c>
      <c r="AU118" s="141" t="s">
        <v>83</v>
      </c>
      <c r="AV118" s="11" t="s">
        <v>85</v>
      </c>
      <c r="AW118" s="11" t="s">
        <v>4</v>
      </c>
      <c r="AX118" s="11" t="s">
        <v>83</v>
      </c>
      <c r="AY118" s="141" t="s">
        <v>103</v>
      </c>
    </row>
    <row r="119" spans="2:65" s="1" customFormat="1" ht="52.5" customHeight="1">
      <c r="B119" s="28"/>
      <c r="C119" s="117" t="s">
        <v>119</v>
      </c>
      <c r="D119" s="117" t="s">
        <v>104</v>
      </c>
      <c r="E119" s="118" t="s">
        <v>120</v>
      </c>
      <c r="F119" s="119" t="s">
        <v>137</v>
      </c>
      <c r="G119" s="120" t="s">
        <v>107</v>
      </c>
      <c r="H119" s="121">
        <v>40</v>
      </c>
      <c r="I119" s="122"/>
      <c r="J119" s="123">
        <f>ROUND(I119*H119,2)</f>
        <v>0</v>
      </c>
      <c r="K119" s="119" t="s">
        <v>131</v>
      </c>
      <c r="L119" s="124"/>
      <c r="M119" s="125" t="s">
        <v>1</v>
      </c>
      <c r="N119" s="126" t="s">
        <v>43</v>
      </c>
      <c r="P119" s="127">
        <f>O119*H119</f>
        <v>0</v>
      </c>
      <c r="Q119" s="127">
        <v>1E-4</v>
      </c>
      <c r="R119" s="127">
        <f>Q119*H119</f>
        <v>4.0000000000000001E-3</v>
      </c>
      <c r="S119" s="127">
        <v>0</v>
      </c>
      <c r="T119" s="128">
        <f>S119*H119</f>
        <v>0</v>
      </c>
      <c r="AR119" s="129" t="s">
        <v>108</v>
      </c>
      <c r="AT119" s="129" t="s">
        <v>104</v>
      </c>
      <c r="AU119" s="129" t="s">
        <v>83</v>
      </c>
      <c r="AY119" s="13" t="s">
        <v>103</v>
      </c>
      <c r="BE119" s="130">
        <f>IF(N119="základní",J119,0)</f>
        <v>0</v>
      </c>
      <c r="BF119" s="130">
        <f>IF(N119="snížená",J119,0)</f>
        <v>0</v>
      </c>
      <c r="BG119" s="130">
        <f>IF(N119="zákl. přenesená",J119,0)</f>
        <v>0</v>
      </c>
      <c r="BH119" s="130">
        <f>IF(N119="sníž. přenesená",J119,0)</f>
        <v>0</v>
      </c>
      <c r="BI119" s="130">
        <f>IF(N119="nulová",J119,0)</f>
        <v>0</v>
      </c>
      <c r="BJ119" s="13" t="s">
        <v>83</v>
      </c>
      <c r="BK119" s="130">
        <f>ROUND(I119*H119,2)</f>
        <v>0</v>
      </c>
      <c r="BL119" s="13" t="s">
        <v>109</v>
      </c>
      <c r="BM119" s="129" t="s">
        <v>121</v>
      </c>
    </row>
    <row r="120" spans="2:65" s="1" customFormat="1" ht="66.75" customHeight="1">
      <c r="B120" s="28"/>
      <c r="C120" s="117" t="s">
        <v>122</v>
      </c>
      <c r="D120" s="117" t="s">
        <v>104</v>
      </c>
      <c r="E120" s="118" t="s">
        <v>123</v>
      </c>
      <c r="F120" s="119" t="s">
        <v>124</v>
      </c>
      <c r="G120" s="120" t="s">
        <v>125</v>
      </c>
      <c r="H120" s="121">
        <v>150</v>
      </c>
      <c r="I120" s="122"/>
      <c r="J120" s="123">
        <f>ROUND(I120*H120,2)</f>
        <v>0</v>
      </c>
      <c r="K120" s="119" t="s">
        <v>131</v>
      </c>
      <c r="L120" s="124"/>
      <c r="M120" s="125" t="s">
        <v>1</v>
      </c>
      <c r="N120" s="126" t="s">
        <v>43</v>
      </c>
      <c r="P120" s="127">
        <f>O120*H120</f>
        <v>0</v>
      </c>
      <c r="Q120" s="127">
        <v>2.5600000000000002E-3</v>
      </c>
      <c r="R120" s="127">
        <f>Q120*H120</f>
        <v>0.38400000000000001</v>
      </c>
      <c r="S120" s="127">
        <v>0</v>
      </c>
      <c r="T120" s="128">
        <f>S120*H120</f>
        <v>0</v>
      </c>
      <c r="AR120" s="129" t="s">
        <v>108</v>
      </c>
      <c r="AT120" s="129" t="s">
        <v>104</v>
      </c>
      <c r="AU120" s="129" t="s">
        <v>83</v>
      </c>
      <c r="AY120" s="13" t="s">
        <v>103</v>
      </c>
      <c r="BE120" s="130">
        <f>IF(N120="základní",J120,0)</f>
        <v>0</v>
      </c>
      <c r="BF120" s="130">
        <f>IF(N120="snížená",J120,0)</f>
        <v>0</v>
      </c>
      <c r="BG120" s="130">
        <f>IF(N120="zákl. přenesená",J120,0)</f>
        <v>0</v>
      </c>
      <c r="BH120" s="130">
        <f>IF(N120="sníž. přenesená",J120,0)</f>
        <v>0</v>
      </c>
      <c r="BI120" s="130">
        <f>IF(N120="nulová",J120,0)</f>
        <v>0</v>
      </c>
      <c r="BJ120" s="13" t="s">
        <v>83</v>
      </c>
      <c r="BK120" s="130">
        <f>ROUND(I120*H120,2)</f>
        <v>0</v>
      </c>
      <c r="BL120" s="13" t="s">
        <v>109</v>
      </c>
      <c r="BM120" s="129" t="s">
        <v>126</v>
      </c>
    </row>
    <row r="121" spans="2:65" s="1" customFormat="1" ht="39">
      <c r="B121" s="28"/>
      <c r="D121" s="131" t="s">
        <v>111</v>
      </c>
      <c r="F121" s="132" t="s">
        <v>127</v>
      </c>
      <c r="I121" s="133"/>
      <c r="L121" s="28"/>
      <c r="M121" s="134"/>
      <c r="T121" s="52"/>
      <c r="AT121" s="13" t="s">
        <v>111</v>
      </c>
      <c r="AU121" s="13" t="s">
        <v>83</v>
      </c>
    </row>
    <row r="122" spans="2:65" s="1" customFormat="1" ht="66.75" customHeight="1">
      <c r="B122" s="28"/>
      <c r="C122" s="117" t="s">
        <v>128</v>
      </c>
      <c r="D122" s="117" t="s">
        <v>104</v>
      </c>
      <c r="E122" s="118" t="s">
        <v>129</v>
      </c>
      <c r="F122" s="119" t="s">
        <v>138</v>
      </c>
      <c r="G122" s="120" t="s">
        <v>125</v>
      </c>
      <c r="H122" s="121">
        <v>450</v>
      </c>
      <c r="I122" s="122"/>
      <c r="J122" s="123">
        <f>ROUND(I122*H122,2)</f>
        <v>0</v>
      </c>
      <c r="K122" s="119" t="s">
        <v>131</v>
      </c>
      <c r="L122" s="124"/>
      <c r="M122" s="125" t="s">
        <v>1</v>
      </c>
      <c r="N122" s="126" t="s">
        <v>43</v>
      </c>
      <c r="P122" s="127">
        <f>O122*H122</f>
        <v>0</v>
      </c>
      <c r="Q122" s="127">
        <v>2.5600000000000002E-3</v>
      </c>
      <c r="R122" s="127">
        <f>Q122*H122</f>
        <v>1.1520000000000001</v>
      </c>
      <c r="S122" s="127">
        <v>0</v>
      </c>
      <c r="T122" s="128">
        <f>S122*H122</f>
        <v>0</v>
      </c>
      <c r="AR122" s="129" t="s">
        <v>108</v>
      </c>
      <c r="AT122" s="129" t="s">
        <v>104</v>
      </c>
      <c r="AU122" s="129" t="s">
        <v>83</v>
      </c>
      <c r="AY122" s="13" t="s">
        <v>103</v>
      </c>
      <c r="BE122" s="130">
        <f>IF(N122="základní",J122,0)</f>
        <v>0</v>
      </c>
      <c r="BF122" s="130">
        <f>IF(N122="snížená",J122,0)</f>
        <v>0</v>
      </c>
      <c r="BG122" s="130">
        <f>IF(N122="zákl. přenesená",J122,0)</f>
        <v>0</v>
      </c>
      <c r="BH122" s="130">
        <f>IF(N122="sníž. přenesená",J122,0)</f>
        <v>0</v>
      </c>
      <c r="BI122" s="130">
        <f>IF(N122="nulová",J122,0)</f>
        <v>0</v>
      </c>
      <c r="BJ122" s="13" t="s">
        <v>83</v>
      </c>
      <c r="BK122" s="130">
        <f>ROUND(I122*H122,2)</f>
        <v>0</v>
      </c>
      <c r="BL122" s="13" t="s">
        <v>109</v>
      </c>
      <c r="BM122" s="129" t="s">
        <v>130</v>
      </c>
    </row>
    <row r="123" spans="2:65" s="1" customFormat="1" ht="39">
      <c r="B123" s="28"/>
      <c r="D123" s="131" t="s">
        <v>111</v>
      </c>
      <c r="F123" s="132" t="s">
        <v>127</v>
      </c>
      <c r="I123" s="133"/>
      <c r="L123" s="28"/>
      <c r="M123" s="142"/>
      <c r="N123" s="143"/>
      <c r="O123" s="143"/>
      <c r="P123" s="143"/>
      <c r="Q123" s="143"/>
      <c r="R123" s="143"/>
      <c r="S123" s="143"/>
      <c r="T123" s="144"/>
      <c r="AT123" s="13" t="s">
        <v>111</v>
      </c>
      <c r="AU123" s="13" t="s">
        <v>83</v>
      </c>
    </row>
    <row r="124" spans="2:65" s="1" customFormat="1" ht="6.95" customHeight="1"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28"/>
    </row>
  </sheetData>
  <sheetProtection algorithmName="SHA-512" hashValue="PVTfjkF+exmGqqDZfM4Tk7S1CscmnlJ+XtAL4I6AZOWk/HEBnBwlsqt+NlkRUjCJbHnNLIeinwtldmyfp7wVWA==" saltValue="WD653uHERMnLyhmoYZGpuQ==" spinCount="100000" sheet="1" objects="1" scenarios="1" formatColumns="0" formatRows="0" autoFilter="0"/>
  <autoFilter ref="C112:K123" xr:uid="{00000000-0009-0000-0000-000001000000}"/>
  <mergeCells count="6">
    <mergeCell ref="E105:H105"/>
    <mergeCell ref="L2:V2"/>
    <mergeCell ref="E7:H7"/>
    <mergeCell ref="E16:H16"/>
    <mergeCell ref="E25:H25"/>
    <mergeCell ref="E85:H85"/>
  </mergeCells>
  <pageMargins left="0.39370078740157483" right="0.39370078740157483" top="0.39370078740157483" bottom="0.39370078740157483" header="0" footer="0"/>
  <pageSetup paperSize="9" scale="76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OR_PHA - Dodávka podlahov...</vt:lpstr>
      <vt:lpstr>'OR_PHA - Dodávka podlahov...'!Názvy_tisku</vt:lpstr>
      <vt:lpstr>'Rekapitulace stavby'!Názvy_tisku</vt:lpstr>
      <vt:lpstr>'OR_PHA - Dodávka podlahov...'!Oblast_tisku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Ulrich Ladislav, DiS.</cp:lastModifiedBy>
  <dcterms:created xsi:type="dcterms:W3CDTF">2025-02-17T07:20:51Z</dcterms:created>
  <dcterms:modified xsi:type="dcterms:W3CDTF">2025-02-18T06:29:12Z</dcterms:modified>
</cp:coreProperties>
</file>